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82217360-CFC7-4428-8BA9-73A339527D55}" xr6:coauthVersionLast="47" xr6:coauthVersionMax="47" xr10:uidLastSave="{00000000-0000-0000-0000-000000000000}"/>
  <bookViews>
    <workbookView xWindow="-108" yWindow="-108" windowWidth="23256" windowHeight="12576" xr2:uid="{00000000-000D-0000-FFFF-FFFF00000000}"/>
  </bookViews>
  <sheets>
    <sheet name="提出先・注意事項" sheetId="30" r:id="rId1"/>
    <sheet name="基本情報入力シート" sheetId="16" r:id="rId2"/>
    <sheet name="別紙様式3-2（４・５月）" sheetId="20" r:id="rId3"/>
    <sheet name="別紙様式3-3（６月以降分）" sheetId="26" r:id="rId4"/>
    <sheet name="別紙様式3-1" sheetId="15" r:id="rId5"/>
    <sheet name="【参考】数式用" sheetId="24" state="hidden" r:id="rId6"/>
    <sheet name="【参考】数式用2" sheetId="25" state="hidden" r:id="rId7"/>
    <sheet name="【参考】数式用3" sheetId="29" state="hidden" r:id="rId8"/>
    <sheet name="【参考】数式用4" sheetId="27" state="hidden" r:id="rId9"/>
  </sheets>
  <externalReferences>
    <externalReference r:id="rId10"/>
    <externalReference r:id="rId11"/>
  </externalReferences>
  <definedNames>
    <definedName name="_xlnm._FilterDatabase" localSheetId="5"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5">【参考】数式用!$A$1:$G$27</definedName>
    <definedName name="_xlnm.Print_Area" localSheetId="1">基本情報入力シート!$A$1:$AA$64</definedName>
    <definedName name="_xlnm.Print_Area" localSheetId="4">'別紙様式3-1'!$A$1:$AL$195</definedName>
    <definedName name="_xlnm.Print_Area" localSheetId="2">'別紙様式3-2（４・５月）'!$A$1:$AD$32</definedName>
    <definedName name="_xlnm.Print_Area" localSheetId="3">'別紙様式3-3（６月以降分）'!$A$1:$AC$29</definedName>
    <definedName name="www" localSheetId="5">#REF!</definedName>
    <definedName name="www">#REF!</definedName>
    <definedName name="サービス" localSheetId="5">#REF!</definedName>
    <definedName name="サービス" localSheetId="4">#REF!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5">【参考】数式用!$A$5:$A$27</definedName>
    <definedName name="サービス名" localSheetId="1">#REF!</definedName>
    <definedName name="サービス名" localSheetId="4">#REF!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5">#REF!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26" l="1"/>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N5" i="20"/>
  <c r="AB67" i="15"/>
  <c r="AG7" i="26" l="1"/>
  <c r="Q36" i="15" l="1"/>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N6" i="20"/>
  <c r="AC71" i="15"/>
  <c r="AF6" i="20"/>
  <c r="AI78" i="15"/>
  <c r="AI74" i="15"/>
  <c r="N6" i="26" l="1"/>
  <c r="N5" i="26" l="1"/>
  <c r="N8" i="20"/>
  <c r="N7"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AF14" i="26"/>
  <c r="V14" i="26" s="1"/>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E7" i="20" l="1"/>
  <c r="V8" i="20"/>
  <c r="AF7" i="26"/>
  <c r="Q28" i="15" l="1"/>
  <c r="AF20" i="26" l="1"/>
  <c r="AG20" i="26"/>
  <c r="AG15" i="26"/>
  <c r="AG16" i="26"/>
  <c r="AG17" i="26"/>
  <c r="AG18" i="26"/>
  <c r="AG19" i="26"/>
  <c r="AG14" i="26"/>
  <c r="AC14" i="26" s="1"/>
  <c r="AF15" i="26"/>
  <c r="V15" i="26" s="1"/>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M15" i="26"/>
  <c r="L15" i="26"/>
  <c r="K15" i="26"/>
  <c r="J15" i="26"/>
  <c r="B15" i="26"/>
  <c r="N14" i="26"/>
  <c r="M14" i="26"/>
  <c r="L14" i="26"/>
  <c r="K14" i="26"/>
  <c r="J14" i="26"/>
  <c r="B14" i="26"/>
  <c r="AD7" i="26"/>
  <c r="Y5" i="26"/>
  <c r="AG6" i="26"/>
  <c r="AF6" i="26"/>
  <c r="AF5" i="26" s="1"/>
  <c r="AD6" i="26"/>
  <c r="F3" i="26"/>
  <c r="AB1" i="26"/>
  <c r="Y7" i="26" s="1"/>
  <c r="AB1" i="20"/>
  <c r="AD1" i="15"/>
  <c r="N7"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2" i="15" s="1"/>
  <c r="Y8" i="26"/>
  <c r="Z7" i="26" s="1"/>
  <c r="S119" i="15" s="1"/>
  <c r="AK135" i="15" l="1"/>
  <c r="AK194" i="15" s="1"/>
  <c r="AI129" i="15"/>
  <c r="AB61" i="15"/>
  <c r="AH61" i="15" s="1"/>
  <c r="AK185" i="15" s="1"/>
  <c r="AH60" i="15"/>
  <c r="AE5" i="20"/>
  <c r="AI86" i="15" l="1"/>
  <c r="AI84" i="15"/>
  <c r="AE6" i="20"/>
  <c r="AM106" i="15" s="1"/>
  <c r="S107" i="15" s="1"/>
  <c r="AK186" i="15"/>
  <c r="T95" i="15" l="1"/>
  <c r="T89" i="15"/>
  <c r="Q38" i="15"/>
  <c r="AK189" i="15"/>
  <c r="AK188" i="15"/>
  <c r="U72" i="15"/>
  <c r="AK190" i="15" l="1"/>
  <c r="AK191" i="15"/>
  <c r="Y36" i="15"/>
  <c r="B17" i="20"/>
  <c r="B18" i="20"/>
  <c r="B19" i="20"/>
  <c r="B20" i="20"/>
  <c r="B21" i="20"/>
  <c r="N17" i="20"/>
  <c r="T17" i="20" l="1"/>
  <c r="X17" i="20"/>
  <c r="AK182"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N9" i="20" s="1"/>
  <c r="U71" i="15" l="1"/>
  <c r="Q19" i="15"/>
  <c r="V9"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Y6" i="26"/>
  <c r="Z5" i="26" s="1"/>
  <c r="S118" i="15" s="1"/>
  <c r="W8" i="20"/>
  <c r="S117" i="15" s="1"/>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rgb="FF000000"/>
            <rFont val="MS P ゴシック"/>
            <family val="2"/>
          </rPr>
          <t>提出先ごとに「加算提出先」の欄を変えて提出してください。</t>
        </r>
        <r>
          <rPr>
            <sz val="9"/>
            <color rgb="FF000000"/>
            <rFont val="MS P ゴシック"/>
            <family val="2"/>
          </rPr>
          <t xml:space="preserve">
</t>
        </r>
        <r>
          <rPr>
            <sz val="9"/>
            <color rgb="FF000000"/>
            <rFont val="MS P ゴシック"/>
            <family val="2"/>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family val="2"/>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family val="2"/>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059D755D-CB56-4951-8AD0-2E4B50698F2C}">
      <text>
        <r>
          <rPr>
            <sz val="9"/>
            <color rgb="FF000000"/>
            <rFont val="MS P ゴシック"/>
            <family val="2"/>
          </rPr>
          <t>ドロップダウンリストで選択してください。</t>
        </r>
      </text>
    </comment>
    <comment ref="U16" authorId="0" shapeId="0" xr:uid="{00000000-0006-0000-0300-000005000000}">
      <text>
        <r>
          <rPr>
            <sz val="9"/>
            <color rgb="FF000000"/>
            <rFont val="MS P ゴシック"/>
            <family val="2"/>
          </rPr>
          <t>ドロップダウンリストで選択してください。</t>
        </r>
        <r>
          <rPr>
            <sz val="9"/>
            <color rgb="FF000000"/>
            <rFont val="MS P ゴシック"/>
            <family val="2"/>
          </rPr>
          <t xml:space="preserve">
</t>
        </r>
        <r>
          <rPr>
            <sz val="9"/>
            <color rgb="FF000000"/>
            <rFont val="MS P ゴシック"/>
            <family val="2"/>
          </rPr>
          <t>各加算を取得しない事業所がある場合は、空欄のままにしてください。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sharedStrings.xml><?xml version="1.0" encoding="utf-8"?>
<sst xmlns="http://schemas.openxmlformats.org/spreadsheetml/2006/main" count="5342" uniqueCount="2311">
  <si>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</si>
  <si>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</si>
  <si>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</si>
  <si>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</si>
  <si>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</si>
  <si>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</si>
  <si>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</si>
  <si>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</si>
  <si>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</si>
  <si>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</si>
  <si>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</si>
  <si>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</si>
  <si>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</si>
  <si>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</si>
  <si>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</si>
  <si>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</si>
  <si>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</si>
  <si>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</si>
  <si>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</si>
  <si>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</si>
  <si>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</si>
  <si>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</si>
  <si>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</si>
  <si>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</si>
  <si>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</si>
  <si>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</si>
  <si>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</si>
  <si>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</si>
  <si>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</si>
  <si>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</si>
  <si>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</si>
  <si>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</si>
  <si>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</si>
  <si>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</si>
  <si>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</si>
  <si>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</si>
  <si>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</si>
  <si>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</si>
  <si>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</si>
  <si>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</si>
  <si>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</si>
  <si>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</si>
  <si>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</si>
  <si>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</si>
  <si>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</si>
  <si>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</si>
  <si>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</si>
  <si>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</si>
  <si>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</si>
  <si>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</si>
  <si>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</si>
  <si>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</si>
  <si>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</si>
  <si>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</si>
  <si>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</si>
  <si>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</si>
  <si>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</si>
  <si>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</si>
  <si>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</si>
  <si>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</si>
  <si>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</si>
  <si>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</si>
  <si>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</si>
  <si>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</si>
  <si>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</si>
  <si>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</si>
  <si>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</si>
  <si>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</si>
  <si>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</si>
  <si>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</si>
  <si>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</si>
  <si>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</si>
  <si>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</si>
  <si>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</si>
  <si>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</si>
  <si>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</si>
  <si>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</si>
  <si>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</si>
  <si>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</si>
  <si>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</si>
  <si>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</si>
  <si>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</si>
  <si>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</si>
  <si>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</si>
  <si>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</si>
  <si>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</si>
  <si>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</si>
  <si>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</si>
  <si>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</si>
  <si>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</si>
  <si>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</si>
  <si>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</si>
  <si>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</si>
  <si>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</si>
  <si>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</si>
  <si>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</si>
  <si>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</si>
  <si>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</si>
  <si>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</si>
  <si>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</si>
  <si>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</si>
  <si>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</si>
  <si>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</si>
  <si>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</si>
  <si>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</si>
  <si>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</si>
  <si>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</si>
  <si>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</si>
  <si>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</si>
  <si>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</si>
  <si>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</si>
  <si>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</si>
  <si>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</si>
  <si>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</si>
  <si>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</si>
  <si>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</si>
  <si>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</si>
  <si>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</si>
  <si>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</si>
  <si>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</si>
  <si>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</si>
  <si>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</si>
  <si>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</si>
  <si>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</si>
  <si>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</si>
  <si>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</si>
  <si>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</si>
  <si>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</si>
  <si>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</si>
  <si>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</si>
  <si>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</si>
  <si>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</si>
  <si>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</si>
  <si>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</si>
  <si>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</si>
  <si>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</si>
  <si>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</si>
  <si>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</si>
  <si>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</si>
  <si>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</si>
  <si>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</si>
  <si>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</si>
  <si>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</si>
  <si>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</si>
  <si>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</si>
  <si>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</si>
  <si>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</si>
  <si>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</si>
  <si>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</si>
  <si>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</si>
  <si>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</si>
  <si>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</si>
  <si>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</si>
  <si>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</si>
  <si>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</si>
  <si>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</si>
  <si>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</si>
  <si>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</si>
  <si>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</si>
  <si>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</si>
  <si>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</si>
  <si>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</si>
  <si>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</si>
  <si>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</si>
  <si>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</si>
  <si>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</si>
  <si>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</si>
  <si>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</si>
  <si>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</si>
  <si>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</si>
  <si>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</si>
  <si>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</si>
  <si>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</si>
  <si>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</si>
  <si>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</si>
  <si>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</si>
  <si>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</si>
  <si>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</si>
  <si>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</si>
  <si>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</si>
  <si>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</si>
  <si>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</si>
  <si>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</si>
  <si>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</si>
  <si>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</si>
  <si>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</si>
  <si>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</si>
  <si>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</si>
  <si>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</si>
  <si>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</si>
  <si>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</si>
  <si>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</si>
  <si>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</si>
  <si>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</si>
  <si>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</si>
  <si>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</si>
  <si>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</si>
  <si>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</si>
  <si>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</si>
  <si>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</si>
  <si>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</si>
  <si>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</si>
  <si>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</si>
  <si>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</si>
  <si>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</si>
  <si>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</si>
  <si>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</si>
  <si>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</si>
  <si>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</si>
  <si>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</si>
  <si>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</si>
  <si>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</si>
  <si>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</si>
  <si>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</si>
  <si>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</si>
  <si>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</si>
  <si>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</si>
  <si>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</si>
  <si>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</si>
  <si>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</si>
  <si>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</si>
  <si>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</si>
  <si>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</si>
  <si>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</si>
  <si>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</si>
  <si>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</si>
  <si>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</si>
  <si>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</si>
  <si>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</si>
  <si>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</si>
  <si>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</si>
  <si>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</si>
  <si>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</si>
  <si>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</si>
  <si>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</si>
  <si>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</si>
  <si>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</si>
  <si>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</si>
  <si>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</si>
  <si>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</si>
  <si>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</si>
  <si>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</si>
  <si>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</si>
  <si>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</si>
  <si>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</si>
  <si>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</si>
  <si>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</si>
  <si>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</si>
  <si>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</si>
  <si>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</si>
  <si>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</si>
  <si>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</si>
  <si>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</si>
  <si>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</si>
  <si>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</si>
  <si>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</si>
  <si>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</si>
  <si>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</si>
  <si>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</si>
  <si>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</si>
  <si>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</si>
  <si>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</si>
  <si>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</si>
  <si>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</si>
  <si>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</si>
  <si>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</si>
  <si>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</si>
  <si>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</si>
  <si>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</si>
  <si>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</si>
  <si>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</si>
  <si>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</si>
  <si>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</si>
  <si>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</si>
  <si>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</si>
  <si>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</si>
  <si>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</si>
  <si>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</si>
  <si>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</si>
  <si>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</si>
  <si>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</si>
  <si>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</si>
  <si>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</si>
  <si>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</si>
  <si>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</si>
  <si>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</si>
  <si>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</si>
  <si>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</si>
  <si>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</si>
  <si>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</si>
  <si>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</si>
  <si>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</si>
  <si>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</si>
  <si>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</si>
  <si>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</si>
  <si>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</si>
  <si>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</si>
  <si>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</si>
  <si>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</si>
  <si>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</si>
  <si>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</si>
  <si>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</si>
  <si>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</si>
  <si>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</si>
  <si>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</si>
  <si>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</si>
  <si>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</si>
  <si>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</si>
  <si>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</si>
  <si>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</si>
  <si>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</si>
  <si>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</si>
  <si>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</si>
  <si>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</si>
  <si>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</si>
  <si>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</si>
  <si>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</si>
  <si>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</si>
  <si>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</si>
  <si>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</si>
  <si>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</si>
  <si>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</si>
  <si>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</si>
  <si>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</si>
  <si>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</si>
  <si>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</si>
  <si>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</si>
  <si>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</si>
  <si>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</si>
  <si>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</si>
  <si>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</si>
  <si>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</si>
  <si>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</si>
  <si>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</si>
  <si>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</si>
  <si>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</si>
  <si>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</si>
  <si>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</si>
  <si>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</si>
  <si>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</si>
  <si>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</si>
  <si>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</si>
  <si>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</si>
  <si>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</si>
  <si>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</si>
  <si>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</si>
  <si>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</si>
  <si>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</si>
  <si>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</si>
  <si>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</si>
  <si>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</si>
  <si>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</si>
  <si>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</si>
  <si>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</si>
  <si>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</si>
  <si>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</si>
  <si>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</si>
  <si>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</si>
  <si>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</si>
  <si>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</si>
  <si>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</si>
  <si>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</si>
  <si>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</si>
  <si>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</si>
  <si>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</si>
  <si>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</si>
  <si>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</si>
  <si>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</si>
  <si>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</si>
  <si>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</si>
  <si>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</si>
  <si>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</si>
  <si>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</si>
  <si>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</si>
  <si>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</si>
  <si>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</si>
  <si>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</si>
  <si>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</si>
  <si>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</si>
  <si>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</si>
  <si>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</si>
  <si>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</si>
  <si>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</si>
  <si>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</si>
  <si>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</si>
  <si>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</si>
  <si>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</si>
  <si>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</si>
  <si>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</si>
  <si>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</si>
  <si>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</si>
  <si>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</si>
  <si>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</si>
  <si>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</si>
  <si>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</si>
  <si>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</si>
  <si>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</si>
  <si>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</si>
  <si>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</si>
  <si>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</si>
  <si>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</si>
  <si>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</si>
  <si>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</si>
  <si>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</si>
  <si>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</si>
  <si>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</si>
  <si>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</si>
  <si>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</si>
  <si>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</si>
  <si>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</si>
  <si>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</si>
  <si>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</si>
  <si>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</si>
  <si>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</si>
  <si>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</si>
  <si>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</si>
  <si>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</si>
  <si>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</si>
  <si>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</si>
  <si>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</si>
  <si>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</si>
  <si>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</si>
  <si>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</si>
  <si>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</si>
  <si>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</si>
  <si>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</si>
  <si>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</si>
  <si>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</si>
  <si>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</si>
  <si>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</si>
  <si>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</si>
  <si>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</si>
  <si>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</si>
  <si>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</si>
  <si>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</si>
  <si>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</si>
  <si>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</si>
  <si>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</si>
  <si>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</si>
  <si>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</si>
  <si>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</si>
  <si>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</si>
  <si>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</si>
  <si>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</si>
  <si>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</si>
  <si>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</si>
  <si>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</si>
  <si>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</si>
  <si>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</si>
  <si>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</si>
  <si>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</si>
  <si>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</si>
  <si>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</si>
  <si>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</si>
  <si>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</si>
  <si>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</si>
  <si>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</si>
  <si>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</si>
  <si>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</si>
  <si>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</si>
  <si>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</si>
  <si>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</si>
  <si>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</si>
  <si>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</si>
  <si>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</si>
  <si>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</si>
  <si>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</si>
  <si>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</si>
  <si>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</si>
  <si>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</si>
  <si>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</si>
  <si>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</si>
  <si>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</si>
  <si>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</si>
  <si>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</si>
  <si>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</si>
  <si>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</si>
  <si>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</si>
  <si>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</si>
  <si>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</si>
  <si>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</si>
  <si>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</si>
  <si>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</si>
  <si>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</si>
  <si>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</si>
  <si>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</si>
  <si>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</si>
  <si>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</si>
  <si>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</si>
  <si>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</si>
  <si>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</si>
  <si>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</si>
  <si>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</si>
  <si>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</si>
  <si>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</si>
  <si>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</si>
  <si>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</si>
  <si>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</si>
  <si>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</si>
  <si>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</si>
  <si>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</si>
  <si>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</si>
  <si>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</si>
  <si>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</si>
  <si>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</si>
  <si>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</si>
  <si>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</si>
  <si>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</si>
  <si>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</si>
  <si>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</si>
  <si>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</si>
  <si>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</si>
  <si>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</si>
  <si>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</si>
  <si>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</si>
  <si>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</si>
  <si>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</si>
  <si>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</si>
  <si>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</si>
  <si>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</si>
  <si>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</si>
  <si>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</si>
  <si>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</si>
  <si>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</si>
  <si>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</si>
  <si>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</si>
  <si>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</si>
  <si>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</si>
  <si>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</si>
  <si>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</si>
  <si>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</si>
  <si>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</si>
  <si>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</si>
  <si>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</si>
  <si>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</si>
  <si>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</si>
  <si>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</si>
  <si>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</si>
  <si>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</si>
  <si>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</si>
  <si>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</si>
  <si>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</si>
  <si>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</si>
  <si>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</si>
  <si>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</si>
  <si>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</si>
  <si>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</si>
  <si>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</si>
  <si>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</si>
  <si>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</si>
  <si>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</si>
  <si>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</si>
  <si>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</si>
  <si>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</si>
  <si>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</si>
  <si>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</si>
  <si>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</si>
  <si>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</si>
  <si>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</si>
  <si>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</si>
  <si>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</si>
  <si>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</si>
  <si>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</si>
  <si>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</si>
  <si>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</si>
  <si>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</si>
  <si>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</si>
  <si>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</si>
  <si>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</si>
  <si>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</si>
  <si>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</si>
  <si>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</si>
  <si>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</si>
  <si>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</si>
  <si>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</si>
  <si>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</si>
  <si>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</si>
  <si>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</si>
  <si>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</si>
  <si>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</si>
  <si>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</si>
  <si>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</si>
  <si>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</si>
  <si>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</si>
  <si>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</si>
  <si>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</si>
  <si>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</si>
  <si>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</si>
  <si>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</si>
  <si>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</si>
  <si>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</si>
  <si>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</si>
  <si>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</si>
  <si>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</si>
  <si>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</si>
  <si>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</si>
  <si>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</si>
  <si>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</si>
  <si>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</si>
  <si>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</si>
  <si>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</si>
  <si>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</si>
  <si>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</si>
  <si>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</si>
  <si>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</si>
  <si>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</si>
  <si>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</si>
  <si>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</si>
  <si>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</si>
  <si>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</si>
  <si>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</si>
  <si>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</si>
  <si>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</si>
  <si>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</si>
  <si>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</si>
  <si>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</si>
  <si>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</si>
  <si>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</si>
  <si>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</si>
  <si>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</si>
  <si>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</si>
  <si>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</si>
  <si>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</si>
  <si>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</si>
  <si>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</si>
  <si>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</si>
  <si>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</si>
  <si>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</si>
  <si>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</si>
  <si>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</si>
  <si>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</si>
  <si>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</si>
  <si>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</si>
  <si>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</si>
  <si>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</si>
  <si>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</si>
  <si>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</si>
  <si>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</si>
  <si>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</si>
  <si>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</si>
  <si>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</si>
  <si>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</si>
  <si>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</si>
  <si>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</si>
  <si>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</si>
  <si>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</si>
  <si>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</si>
  <si>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</si>
  <si>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</si>
  <si>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</si>
  <si>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</si>
  <si>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</si>
  <si>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</si>
  <si>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</si>
  <si>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</si>
  <si>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</si>
  <si>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</si>
  <si>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</si>
  <si>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</si>
  <si>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</si>
  <si>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</si>
  <si>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</si>
  <si>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</si>
  <si>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</si>
  <si>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</si>
  <si>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</si>
  <si>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</si>
  <si>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</si>
  <si>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</si>
  <si>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</si>
  <si>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</si>
  <si>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</si>
  <si>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</si>
  <si>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</si>
  <si>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</si>
  <si>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</si>
  <si>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</si>
  <si>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</si>
  <si>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</si>
  <si>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</si>
  <si>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</si>
  <si>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</si>
  <si>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</si>
  <si>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</si>
  <si>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</si>
  <si>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</si>
  <si>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</si>
  <si>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</si>
  <si>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</si>
  <si>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</si>
  <si>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</si>
  <si>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</si>
  <si>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</si>
  <si>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</si>
  <si>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</si>
  <si>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</si>
  <si>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</si>
  <si>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</si>
  <si>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</si>
  <si>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</si>
  <si>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</si>
  <si>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</si>
  <si>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</si>
  <si>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</si>
  <si>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</si>
  <si>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</si>
  <si>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</si>
  <si>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</si>
  <si>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</si>
  <si>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</si>
  <si>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</si>
  <si>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</si>
  <si>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</si>
  <si>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</si>
  <si>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</si>
  <si>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</si>
  <si>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</si>
  <si>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</si>
  <si>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</si>
  <si>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</si>
  <si>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</si>
  <si>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</si>
  <si>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</si>
  <si>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</si>
  <si>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</si>
  <si>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</si>
  <si>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</si>
  <si>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</si>
  <si>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</si>
  <si>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</si>
  <si>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</si>
  <si>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</si>
  <si>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</si>
  <si>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</si>
  <si>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</si>
  <si>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</si>
  <si>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</si>
  <si>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</si>
  <si>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</si>
  <si>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</si>
  <si>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</si>
  <si>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</si>
  <si>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</si>
  <si>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</si>
  <si>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</si>
  <si>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</si>
  <si>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</si>
  <si>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</si>
  <si>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</si>
  <si>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</si>
  <si>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</si>
  <si>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</si>
  <si>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</si>
  <si>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</si>
  <si>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</si>
  <si>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</si>
  <si>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</si>
  <si>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</si>
  <si>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</si>
  <si>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</si>
  <si>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</si>
  <si>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</si>
  <si>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</si>
  <si>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</si>
  <si>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</si>
  <si>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</si>
  <si>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</si>
  <si>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</si>
  <si>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</si>
  <si>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</si>
  <si>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</si>
  <si>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</si>
  <si>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</si>
  <si>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</si>
  <si>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</si>
  <si>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</si>
  <si>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</si>
  <si>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</si>
  <si>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</si>
  <si>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</si>
  <si>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</si>
  <si>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</si>
  <si>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</si>
  <si>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</si>
  <si>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</si>
  <si>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</si>
  <si>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</si>
  <si>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</si>
  <si>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</si>
  <si>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</si>
  <si>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</si>
  <si>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</si>
  <si>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</si>
  <si>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</si>
  <si>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</si>
  <si>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</si>
  <si>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</si>
  <si>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</si>
  <si>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</si>
  <si>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</si>
  <si>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</si>
  <si>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</si>
  <si>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</si>
  <si>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</si>
  <si>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</si>
  <si>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</si>
  <si>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</si>
  <si>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</si>
  <si>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</si>
  <si>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</si>
  <si>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</si>
  <si>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</si>
  <si>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</si>
  <si>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</si>
  <si>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</si>
  <si>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</si>
  <si>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</si>
  <si>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</si>
  <si>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</si>
  <si>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</si>
  <si>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</si>
  <si>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</si>
  <si>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</si>
  <si>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</si>
  <si>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</si>
  <si>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</si>
  <si>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</si>
  <si>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</si>
  <si>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</si>
  <si>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</si>
  <si>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</si>
  <si>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</si>
  <si>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</si>
  <si>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</si>
  <si>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</si>
  <si>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</si>
  <si>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</si>
  <si>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</si>
  <si>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</si>
  <si>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</si>
  <si>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</si>
  <si>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</si>
  <si>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</si>
  <si>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</si>
  <si>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</si>
  <si>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</si>
  <si>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</si>
  <si>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</si>
  <si>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</si>
  <si>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</si>
  <si>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</si>
  <si>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</si>
  <si>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</si>
  <si>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</si>
  <si>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</si>
  <si>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</si>
  <si>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</si>
  <si>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</si>
  <si>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</si>
  <si>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</si>
  <si>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</si>
  <si>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</si>
  <si>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</si>
  <si>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</si>
  <si>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</si>
  <si>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</si>
  <si>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</si>
  <si>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</si>
  <si>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</si>
  <si>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</si>
  <si>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</si>
  <si>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</si>
  <si>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</si>
  <si>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</si>
  <si>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</si>
  <si>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</si>
  <si>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</si>
  <si>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</si>
  <si>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</si>
  <si>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</si>
  <si>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</si>
  <si>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</si>
  <si>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</si>
  <si>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</si>
  <si>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</si>
  <si>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</si>
  <si>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</si>
  <si>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</si>
  <si>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</si>
  <si>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</si>
  <si>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</si>
  <si>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</si>
  <si>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</si>
  <si>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</si>
  <si>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</si>
  <si>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</si>
  <si>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</si>
  <si>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</si>
  <si>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</si>
  <si>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</si>
  <si>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</si>
  <si>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</si>
  <si>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</si>
  <si>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</si>
  <si>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</si>
  <si>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</si>
  <si>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</si>
  <si>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</si>
  <si>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</si>
  <si>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</si>
  <si>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</si>
  <si>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</si>
  <si>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</si>
  <si>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</si>
  <si>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</si>
  <si>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</si>
  <si>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</si>
  <si>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</si>
  <si>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</si>
  <si>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</si>
  <si>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</si>
  <si>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</si>
  <si>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</si>
  <si>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</si>
  <si>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</si>
  <si>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</si>
  <si>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</si>
  <si>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</si>
  <si>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</si>
  <si>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</si>
  <si>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</si>
  <si>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</si>
  <si>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</si>
  <si>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</si>
  <si>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</si>
  <si>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</si>
  <si>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</si>
  <si>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</si>
  <si>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</si>
  <si>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</si>
  <si>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</si>
  <si>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</si>
  <si>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</si>
  <si>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</si>
  <si>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</si>
  <si>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</si>
  <si>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</si>
  <si>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</si>
  <si>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</si>
  <si>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</si>
  <si>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</si>
  <si>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</si>
  <si>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</si>
  <si>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</si>
  <si>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</si>
  <si>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</si>
  <si>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</si>
  <si>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</si>
  <si>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</si>
  <si>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</si>
  <si>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</si>
  <si>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</si>
  <si>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</si>
  <si>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</si>
  <si>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</si>
  <si>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</si>
  <si>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</si>
  <si>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</si>
  <si>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</si>
  <si>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</si>
  <si>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</si>
  <si>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</si>
  <si>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</si>
  <si>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</si>
  <si>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</si>
  <si>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</si>
  <si>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</si>
  <si>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</si>
  <si>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</si>
  <si>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</si>
  <si>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</si>
  <si>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</si>
  <si>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</si>
  <si>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</si>
  <si>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</si>
  <si>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</si>
  <si>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</si>
  <si>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</si>
  <si>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</si>
  <si>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</si>
  <si>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</si>
  <si>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</si>
  <si>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</si>
  <si>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</si>
  <si>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</si>
  <si>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</si>
  <si>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</si>
  <si>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</si>
  <si>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</si>
  <si>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</si>
  <si>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</si>
  <si>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</si>
  <si>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</si>
  <si>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</si>
  <si>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</si>
  <si>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</si>
  <si>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</si>
  <si>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</si>
  <si>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</si>
  <si>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</si>
  <si>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</si>
  <si>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</si>
  <si>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</si>
  <si>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</si>
  <si>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</si>
  <si>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</si>
  <si>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</si>
  <si>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</si>
  <si>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</si>
  <si>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</si>
  <si>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</si>
  <si>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</si>
  <si>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</si>
  <si>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</si>
  <si>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</si>
  <si>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</si>
  <si>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</si>
  <si>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</si>
  <si>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</si>
  <si>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</si>
  <si>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</si>
  <si>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</si>
  <si>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</si>
  <si>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</si>
  <si>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</si>
  <si>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</si>
  <si>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</si>
  <si>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</si>
  <si>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</si>
  <si>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</si>
  <si>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</si>
  <si>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</si>
  <si>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</si>
  <si>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</si>
  <si>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</si>
  <si>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</si>
  <si>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</si>
  <si>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</si>
  <si>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</si>
  <si>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</si>
  <si>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</si>
  <si>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</si>
  <si>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</si>
  <si>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</si>
  <si>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</si>
  <si>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</si>
  <si>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</si>
  <si>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</si>
  <si>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</si>
  <si>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</si>
  <si>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</si>
  <si>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</si>
  <si>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</si>
  <si>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</si>
  <si>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</si>
  <si>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</si>
  <si>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</si>
  <si>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</si>
  <si>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</si>
  <si>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</si>
  <si>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</si>
  <si>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</si>
  <si>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</si>
  <si>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</si>
  <si>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</si>
  <si>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</si>
  <si>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</si>
  <si>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</si>
  <si>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</si>
  <si>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</si>
  <si>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</si>
  <si>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</si>
  <si>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</si>
  <si>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</si>
  <si>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</si>
  <si>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</si>
  <si>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</si>
  <si>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</si>
  <si>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</si>
  <si>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</si>
  <si>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</si>
  <si>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</si>
  <si>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</si>
  <si>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</si>
  <si>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</si>
  <si>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</si>
  <si>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</si>
  <si>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</si>
  <si>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</si>
  <si>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</si>
  <si>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</si>
  <si>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</si>
  <si>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</si>
  <si>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</si>
  <si>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</si>
  <si>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</si>
  <si>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</si>
  <si>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</si>
  <si>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</si>
  <si>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</si>
  <si>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</si>
  <si>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</si>
  <si>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</si>
  <si>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</si>
  <si>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</si>
  <si>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</si>
  <si>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</si>
  <si>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</si>
  <si>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</si>
  <si>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</si>
  <si>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</si>
  <si>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</si>
  <si>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</si>
  <si>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</si>
  <si>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</si>
  <si>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</si>
  <si>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</si>
  <si>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</si>
  <si>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</si>
  <si>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</si>
  <si>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</si>
  <si>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</si>
  <si>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</si>
  <si>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</si>
  <si>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</si>
  <si>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</si>
  <si>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</si>
  <si>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</si>
  <si>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</si>
  <si>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</si>
  <si>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</si>
  <si>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</si>
  <si>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</si>
  <si>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</si>
  <si>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</si>
  <si>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</si>
  <si>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</si>
  <si>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</si>
  <si>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</si>
  <si>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</si>
  <si>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</si>
  <si>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</si>
  <si>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</si>
  <si>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</si>
  <si>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</si>
  <si>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</si>
  <si>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</si>
  <si>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</si>
  <si>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</si>
  <si>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</si>
  <si>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</si>
  <si>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</si>
  <si>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</si>
  <si>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</si>
  <si>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</si>
  <si>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</si>
  <si>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</si>
  <si>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</si>
  <si>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</si>
  <si>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</si>
  <si>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</si>
  <si>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</si>
  <si>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</si>
  <si>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</si>
  <si>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</si>
  <si>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</si>
  <si>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</si>
  <si>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</si>
  <si>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</si>
  <si>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</si>
  <si>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</si>
  <si>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</si>
  <si>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</si>
  <si>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</si>
  <si>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</si>
  <si>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</si>
  <si>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</si>
  <si>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</si>
  <si>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</si>
  <si>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</si>
  <si>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</si>
  <si>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</si>
  <si>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</si>
  <si>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</si>
  <si>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</si>
  <si>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</si>
  <si>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</si>
  <si>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</si>
  <si>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</si>
  <si>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</si>
  <si>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</si>
  <si>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</si>
  <si>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</si>
  <si>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</si>
  <si>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</si>
  <si>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</si>
  <si>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</si>
  <si>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</si>
  <si>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</si>
  <si>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</si>
  <si>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</si>
  <si>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</si>
  <si>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</si>
  <si>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</si>
  <si>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</si>
  <si>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</si>
  <si>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</si>
  <si>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</si>
  <si>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</si>
  <si>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</si>
  <si>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</si>
  <si>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</si>
  <si>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</si>
  <si>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</si>
  <si>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</si>
  <si>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</si>
  <si>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</si>
  <si>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</si>
  <si>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</si>
  <si>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</si>
  <si>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</si>
  <si>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</si>
  <si>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</si>
  <si>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</si>
  <si>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</si>
  <si>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</si>
  <si>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</si>
  <si>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</si>
  <si>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</si>
  <si>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</si>
  <si>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</si>
  <si>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</si>
  <si>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</si>
  <si>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</si>
  <si>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</si>
  <si>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</si>
  <si>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</si>
  <si>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</si>
  <si>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</si>
  <si>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</si>
  <si>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</si>
  <si>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</si>
  <si>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</si>
  <si>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</si>
  <si>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</si>
  <si>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</si>
  <si>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</si>
  <si>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</si>
  <si>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</si>
  <si>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</si>
  <si>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</si>
  <si>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</si>
  <si>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</si>
  <si>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</si>
  <si>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</si>
  <si>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</si>
  <si>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</si>
  <si>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</si>
  <si>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</si>
  <si>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</si>
  <si>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</si>
  <si>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</si>
  <si>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</si>
  <si>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</si>
  <si>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</si>
  <si>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</si>
  <si>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</si>
  <si>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</si>
  <si>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</si>
  <si>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</si>
  <si>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</si>
  <si>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</si>
  <si>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</si>
  <si>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</si>
  <si>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</si>
  <si>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</si>
  <si>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</si>
  <si>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</si>
  <si>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</si>
  <si>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</si>
  <si>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</si>
  <si>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</si>
  <si>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</si>
  <si>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</si>
  <si>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</si>
  <si>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</si>
  <si>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</si>
  <si>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</si>
  <si>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</si>
  <si>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</si>
  <si>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</si>
  <si>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</si>
  <si>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</si>
  <si>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</si>
  <si>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</si>
  <si>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</si>
  <si>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</si>
  <si>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</si>
  <si>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</si>
  <si>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</si>
  <si>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</si>
  <si>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</si>
  <si>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</si>
  <si>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</si>
  <si>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</si>
  <si>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</si>
  <si>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</si>
  <si>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</si>
  <si>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</si>
  <si>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</si>
  <si>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</si>
  <si>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</si>
  <si>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</si>
  <si>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</si>
  <si>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</si>
  <si>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</si>
  <si>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</si>
  <si>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</si>
  <si>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</si>
  <si>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</si>
  <si>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</si>
  <si>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</si>
  <si>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</si>
  <si>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</si>
  <si>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</si>
  <si>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</si>
  <si>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</si>
  <si>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</si>
  <si>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</si>
  <si>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</si>
  <si>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</si>
  <si>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</si>
  <si>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</si>
  <si>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</si>
  <si>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</si>
  <si>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</si>
  <si>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</si>
  <si>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</si>
  <si>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</si>
  <si>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</si>
  <si>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</si>
  <si>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</si>
  <si>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</si>
  <si>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</si>
  <si>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</si>
  <si>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</si>
  <si>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</si>
  <si>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</si>
  <si>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</si>
  <si>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</si>
  <si>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</si>
  <si>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</si>
  <si>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</si>
  <si>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</si>
  <si>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</si>
  <si>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</si>
  <si>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</si>
  <si>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</si>
  <si>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</si>
  <si>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</si>
  <si>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</si>
  <si>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</si>
  <si>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</si>
  <si>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</si>
  <si>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</si>
  <si>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</si>
  <si>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</si>
  <si>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</si>
  <si>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</si>
  <si>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</si>
  <si>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</si>
  <si>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</si>
  <si>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</si>
  <si>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</si>
  <si>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</si>
  <si>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</si>
  <si>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</si>
  <si>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</si>
  <si>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</si>
  <si>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</si>
  <si>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</si>
  <si>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</si>
  <si>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</si>
  <si>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</si>
  <si>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</si>
  <si>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</si>
  <si>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</si>
  <si>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</si>
  <si>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</si>
  <si>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</si>
  <si>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</si>
  <si>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</si>
  <si>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</si>
  <si>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</si>
  <si>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</si>
  <si>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</si>
  <si>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</si>
  <si>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</si>
  <si>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</si>
  <si>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</si>
  <si>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</si>
  <si>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</si>
  <si>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</si>
  <si>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</si>
  <si>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</si>
  <si>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</si>
  <si>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</si>
  <si>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</si>
  <si>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</si>
  <si>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</si>
  <si>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</si>
  <si>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</si>
  <si>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</si>
  <si>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</si>
  <si>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</si>
  <si>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</si>
  <si>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</si>
  <si>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</si>
  <si>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</si>
  <si>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</si>
  <si>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</si>
  <si>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</si>
  <si>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</si>
  <si>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</si>
  <si>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</si>
  <si>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</si>
  <si>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</si>
  <si>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</si>
  <si>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</si>
  <si>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</si>
  <si>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</si>
  <si>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</si>
  <si>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</si>
  <si>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</si>
  <si>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</si>
  <si>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</si>
  <si>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</si>
  <si>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</si>
  <si>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</si>
  <si>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</si>
  <si>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</si>
  <si>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</si>
  <si>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</si>
  <si>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</si>
  <si>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</si>
  <si>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</si>
  <si>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</si>
  <si>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</si>
  <si>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</si>
  <si>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</si>
  <si>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</si>
  <si>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</si>
  <si>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</si>
  <si>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</si>
  <si>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</si>
  <si>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</si>
  <si>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</si>
  <si>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</si>
  <si>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</si>
  <si>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</si>
  <si>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</si>
  <si>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</si>
  <si>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</si>
  <si>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</si>
  <si>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</si>
  <si>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</si>
  <si>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</si>
  <si>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</si>
  <si>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</si>
  <si>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</si>
  <si>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</si>
  <si>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</si>
  <si>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</si>
  <si>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</si>
  <si>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</si>
  <si>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</si>
  <si>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</si>
  <si>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</si>
  <si>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</si>
  <si>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</si>
  <si>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</si>
  <si>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</si>
  <si>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</si>
  <si>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</si>
  <si>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</si>
  <si>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</si>
  <si>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</si>
  <si>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</si>
  <si>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</si>
  <si>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</si>
  <si>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</si>
  <si>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</si>
  <si>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</si>
  <si>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</si>
  <si>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</si>
  <si>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</si>
  <si>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</si>
  <si>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</si>
  <si>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</si>
  <si>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</si>
  <si>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</si>
  <si>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</si>
  <si>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</si>
  <si>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</si>
  <si>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</si>
  <si>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</si>
  <si>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</si>
  <si>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</si>
  <si>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</si>
  <si>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</si>
  <si>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</si>
  <si>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</si>
  <si>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</si>
  <si>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</si>
  <si>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</si>
  <si>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</si>
  <si>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</si>
  <si>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</si>
  <si>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</si>
  <si>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</si>
  <si>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</si>
  <si>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</si>
  <si>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</si>
  <si>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</si>
  <si>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</si>
  <si>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</si>
  <si>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</si>
  <si>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</si>
  <si>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</si>
  <si>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</si>
  <si>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</si>
  <si>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</si>
  <si>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</si>
  <si>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</si>
  <si>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</si>
  <si>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</si>
  <si>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</si>
  <si>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</si>
  <si>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</si>
  <si>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</si>
  <si>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</si>
  <si>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</si>
  <si>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</si>
  <si>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</si>
  <si>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</si>
  <si>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</si>
  <si>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</si>
  <si>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</si>
  <si>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</si>
  <si>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</si>
  <si>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</si>
  <si>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</si>
  <si>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</si>
  <si>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</si>
  <si>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</si>
  <si>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</si>
  <si>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</si>
  <si>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</si>
  <si>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</si>
  <si>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</si>
  <si>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</si>
  <si>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</si>
  <si>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</si>
  <si>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</si>
  <si>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</si>
  <si>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</si>
  <si>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</si>
  <si>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</si>
  <si>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</si>
  <si>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</si>
  <si>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</si>
  <si>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</si>
  <si>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</si>
  <si>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</si>
  <si>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</si>
  <si>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</si>
  <si>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</si>
  <si>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</si>
  <si>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</si>
  <si>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</si>
  <si>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</si>
  <si>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</si>
  <si>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</si>
  <si>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</si>
  <si>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</si>
  <si>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</si>
  <si>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</si>
  <si>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</si>
  <si>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</si>
  <si>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</si>
  <si>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</si>
  <si>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</si>
  <si>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</si>
  <si>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</si>
  <si>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</si>
  <si>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</si>
  <si>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</si>
  <si>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</si>
  <si>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</si>
  <si>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</si>
  <si>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</si>
  <si>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</si>
  <si>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</si>
  <si>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</si>
  <si>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</si>
  <si>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</si>
  <si>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</si>
  <si>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</si>
  <si>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</si>
  <si>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</si>
  <si>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</si>
  <si>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</si>
  <si>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</si>
  <si>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</si>
  <si>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</si>
  <si>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</si>
  <si>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</si>
  <si>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</si>
  <si>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</si>
  <si>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</si>
  <si>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</si>
  <si>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</si>
  <si>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</si>
  <si>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</si>
  <si>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</si>
  <si>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</si>
  <si>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</si>
  <si>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</si>
  <si>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</si>
  <si>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</si>
  <si>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</si>
  <si>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</si>
  <si>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</si>
  <si>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</si>
  <si>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</si>
  <si>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</si>
  <si>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</si>
  <si>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</si>
  <si>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</si>
  <si>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</si>
  <si>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</si>
  <si>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</si>
  <si>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</si>
  <si>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</si>
  <si>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</si>
  <si>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</si>
  <si>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</si>
  <si>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</si>
  <si>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</si>
  <si>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</si>
  <si>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</si>
  <si>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</si>
  <si>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</si>
  <si>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</si>
  <si>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</si>
  <si>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</si>
  <si>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</si>
  <si>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</si>
  <si>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</si>
  <si>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</si>
  <si>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</si>
  <si>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</si>
  <si>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</si>
  <si>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</si>
  <si>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</si>
  <si>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</si>
  <si>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</si>
  <si>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</si>
  <si>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</si>
  <si>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</si>
  <si>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</si>
  <si>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</si>
  <si>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</si>
  <si>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</si>
  <si>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</si>
  <si>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</si>
  <si>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</si>
  <si>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</si>
  <si>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</si>
  <si>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</si>
  <si>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</si>
  <si>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</si>
  <si>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</si>
  <si>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</si>
  <si>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</si>
  <si>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</si>
  <si>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</si>
  <si>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</si>
  <si>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</si>
  <si>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</si>
  <si>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</si>
  <si>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</si>
  <si>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</si>
  <si>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</si>
  <si>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</si>
  <si>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</si>
  <si>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</si>
  <si>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</si>
  <si>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</si>
  <si>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</si>
  <si>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</si>
  <si>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</si>
  <si>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</si>
  <si>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</si>
  <si>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</si>
  <si>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</si>
  <si>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</si>
  <si>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</si>
  <si>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</si>
  <si>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</si>
  <si>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</si>
  <si>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</si>
  <si>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</si>
  <si>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</si>
  <si>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</si>
  <si>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</si>
  <si>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</si>
  <si>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</si>
  <si>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</si>
  <si>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</si>
  <si>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</si>
  <si>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</si>
  <si>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</si>
  <si>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</si>
  <si>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</si>
  <si>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</si>
  <si>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</si>
  <si>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</si>
  <si>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</si>
  <si>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</si>
  <si>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</si>
  <si>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</si>
  <si>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</si>
  <si>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</si>
  <si>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</si>
  <si>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</si>
  <si>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</si>
  <si>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</si>
  <si>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</si>
  <si>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</si>
  <si>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</si>
  <si>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</si>
  <si>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</si>
  <si>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</si>
  <si>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</si>
  <si>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</si>
  <si>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</si>
  <si>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</si>
  <si>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</si>
  <si>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</si>
  <si>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</si>
  <si>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</si>
  <si>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</si>
  <si>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</si>
  <si>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</si>
  <si>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</si>
  <si>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</si>
  <si>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</si>
  <si>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</si>
  <si>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</si>
  <si>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</si>
  <si>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</si>
  <si>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</si>
  <si>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</si>
  <si>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</si>
  <si>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</si>
  <si>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</si>
  <si>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</si>
  <si>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</si>
  <si>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</si>
  <si>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</si>
  <si>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</si>
  <si>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</si>
  <si>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</si>
  <si>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</si>
  <si>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</si>
  <si>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</si>
  <si>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</si>
  <si>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</si>
  <si>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</si>
  <si>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</si>
  <si>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</si>
  <si>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</si>
  <si>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</si>
  <si>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</si>
  <si>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</si>
  <si>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</si>
  <si>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</si>
  <si>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</si>
  <si>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</si>
  <si>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</si>
  <si>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</si>
  <si>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</si>
  <si>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</si>
  <si>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</si>
  <si>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</si>
  <si>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</si>
  <si>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</si>
  <si>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</si>
  <si>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</si>
  <si>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</si>
  <si>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</si>
  <si>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</si>
  <si>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</si>
  <si>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</si>
  <si>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</si>
  <si>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</si>
  <si>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</si>
  <si>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</si>
  <si>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</si>
  <si>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</si>
  <si>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</si>
  <si>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</si>
  <si>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</si>
  <si>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</si>
  <si>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</si>
  <si>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</si>
  <si>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</si>
  <si>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</si>
  <si>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</si>
  <si>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</si>
  <si>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</si>
  <si>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</si>
  <si>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</si>
  <si>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</si>
  <si>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</si>
  <si>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</si>
  <si>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</si>
  <si>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</si>
  <si>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</si>
  <si>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</si>
  <si>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</si>
  <si>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</si>
  <si>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</si>
  <si>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</si>
  <si>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</si>
  <si>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</si>
  <si>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</si>
  <si>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</si>
  <si>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</si>
  <si>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</si>
  <si>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</si>
  <si>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</si>
  <si>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</si>
  <si>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</si>
  <si>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</si>
  <si>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</si>
  <si>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</si>
  <si>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</si>
  <si>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</si>
  <si>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</si>
  <si>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</si>
  <si>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</si>
  <si>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</si>
  <si>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</si>
  <si>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</si>
  <si>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</si>
  <si>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</si>
  <si>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</si>
  <si>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</si>
  <si>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</si>
  <si>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</si>
  <si>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</si>
  <si>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</si>
  <si>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</si>
  <si>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</si>
  <si>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</si>
  <si>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</si>
  <si>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</si>
  <si>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</si>
  <si>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</si>
  <si>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</si>
  <si>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</si>
  <si>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</si>
  <si>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</si>
  <si>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</si>
  <si>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</si>
  <si>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</si>
  <si>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</si>
  <si>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</si>
  <si>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</si>
  <si>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</si>
  <si>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</si>
  <si>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</si>
  <si>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</si>
  <si>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</si>
  <si>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</si>
  <si>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</si>
  <si>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</si>
  <si>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</si>
  <si>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</si>
  <si>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</si>
  <si>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</si>
  <si>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</si>
  <si>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</si>
  <si>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</si>
  <si>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</si>
  <si>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</si>
  <si>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</si>
  <si>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</si>
  <si>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</si>
  <si>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</si>
  <si>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</si>
  <si>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</si>
  <si>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</si>
  <si>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</si>
  <si>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</si>
  <si>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</si>
  <si>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</si>
  <si>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</si>
  <si>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</si>
  <si>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</si>
  <si>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</si>
  <si>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</si>
  <si>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</si>
  <si>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</si>
  <si>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</si>
  <si>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</si>
  <si>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</si>
  <si>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</si>
  <si>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</si>
  <si>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</si>
  <si>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</si>
  <si>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</si>
  <si>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</si>
  <si>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</si>
  <si>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</si>
  <si>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</si>
  <si>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</si>
  <si>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</si>
  <si>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</si>
  <si>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</si>
  <si>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</si>
  <si>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</si>
  <si>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</si>
  <si>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</si>
  <si>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</si>
  <si>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</si>
  <si>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</si>
  <si>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</si>
  <si>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</si>
  <si>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</si>
  <si>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</si>
  <si>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</si>
  <si>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</si>
  <si>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</si>
  <si>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</si>
  <si>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</si>
  <si>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</si>
  <si>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</si>
  <si>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</si>
  <si>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</si>
  <si>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</si>
  <si>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</si>
  <si>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</si>
  <si>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</si>
  <si>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</si>
  <si>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</si>
  <si>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</si>
  <si>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</si>
  <si>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</si>
  <si>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</si>
  <si>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</si>
  <si>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</si>
  <si>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</si>
  <si>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</si>
  <si>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</si>
  <si>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</si>
  <si>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</si>
  <si>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</si>
  <si>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</si>
  <si>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</si>
  <si>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</si>
  <si>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</si>
  <si>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</si>
  <si>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</si>
  <si>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</si>
  <si>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</si>
  <si>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</si>
  <si>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</si>
  <si>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</si>
  <si>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</si>
  <si>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</si>
  <si>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</si>
  <si>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</si>
  <si>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</si>
  <si>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</si>
  <si>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</si>
  <si>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</si>
  <si>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</si>
  <si>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</si>
  <si>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</si>
  <si>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</si>
  <si>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</si>
  <si>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</si>
  <si>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</si>
  <si>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</si>
  <si>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</si>
  <si>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</si>
  <si>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</si>
  <si>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</si>
  <si>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</si>
  <si>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</si>
  <si>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</si>
  <si>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</si>
  <si>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</si>
  <si>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</si>
  <si>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</si>
  <si>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</si>
  <si>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</si>
  <si>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</si>
  <si>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</si>
  <si>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</si>
  <si>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</si>
  <si>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</si>
  <si>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</si>
  <si>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</si>
  <si>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</si>
  <si>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</si>
  <si>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</si>
  <si>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</si>
  <si>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</si>
  <si>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</si>
  <si>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</si>
  <si>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</si>
  <si>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</si>
  <si>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</si>
  <si>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</si>
  <si>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</si>
  <si>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</si>
  <si>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</si>
  <si>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</si>
  <si>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</si>
  <si>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</si>
  <si>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</si>
  <si>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</si>
  <si>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</si>
  <si>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</si>
  <si>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</si>
  <si>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</si>
  <si>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</si>
  <si>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</si>
  <si>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</si>
  <si>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</si>
  <si>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</si>
  <si>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</si>
  <si>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</si>
  <si>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</si>
  <si>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</si>
  <si>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</si>
  <si>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</si>
  <si>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</si>
  <si>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</si>
  <si>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</si>
  <si>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</si>
  <si>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</si>
  <si>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</si>
  <si>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</si>
  <si>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</si>
  <si>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</si>
  <si>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</si>
  <si>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</si>
  <si>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</si>
  <si>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</si>
  <si>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</si>
  <si>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</si>
  <si>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</si>
  <si>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</si>
  <si>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</si>
  <si>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</si>
  <si>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</si>
  <si>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</si>
  <si>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</si>
  <si>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</si>
  <si>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</si>
  <si>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</si>
  <si>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</si>
  <si>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</si>
  <si>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</si>
  <si>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</si>
  <si>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</si>
  <si>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</si>
  <si>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</si>
  <si>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</si>
  <si>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</si>
  <si>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</si>
  <si>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</si>
  <si>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</si>
  <si>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</si>
  <si>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</si>
  <si>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</si>
  <si>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</si>
  <si>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</si>
  <si>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</si>
  <si>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</si>
  <si>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</si>
  <si>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</si>
  <si>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</si>
  <si>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</si>
  <si>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</si>
  <si>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</si>
  <si>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</si>
  <si>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</si>
  <si>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</si>
  <si>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</si>
  <si>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</si>
  <si>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</si>
  <si>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</si>
  <si>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</si>
  <si>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</si>
  <si>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</si>
  <si>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</si>
  <si>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</si>
  <si>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</si>
  <si>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</si>
  <si>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</si>
  <si>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</si>
  <si>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</si>
  <si>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</si>
  <si>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</si>
  <si>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</si>
  <si>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</si>
  <si>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</si>
  <si>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</si>
  <si>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</si>
  <si>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</si>
  <si>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</si>
  <si>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</si>
  <si>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</si>
  <si>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</si>
  <si>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</si>
  <si>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</si>
  <si>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</si>
  <si>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</si>
  <si>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</si>
  <si>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</si>
  <si>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</si>
  <si>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</si>
  <si>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</si>
  <si>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</si>
  <si>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</si>
  <si>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</si>
  <si>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</si>
  <si>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</si>
  <si>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</si>
  <si>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</si>
  <si>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</si>
  <si>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</si>
  <si>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</si>
  <si>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</si>
  <si>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</si>
  <si>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</si>
  <si>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</si>
  <si>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</si>
  <si>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</si>
  <si>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</si>
  <si>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</si>
  <si>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</si>
  <si>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</si>
  <si>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</si>
  <si>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</si>
  <si>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</si>
  <si>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</si>
  <si>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</si>
  <si>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</si>
  <si>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</si>
  <si>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</si>
  <si>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</si>
  <si>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</si>
  <si>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</si>
  <si>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</si>
  <si>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</si>
  <si>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</si>
  <si>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</si>
  <si>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</si>
  <si>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</si>
  <si>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</si>
  <si>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</si>
  <si>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</si>
  <si>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</si>
  <si>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</si>
  <si>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</si>
  <si>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</si>
  <si>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</si>
  <si>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</si>
  <si>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</si>
  <si>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</si>
  <si>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</si>
  <si>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</si>
  <si>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</si>
  <si>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</si>
  <si>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</si>
  <si>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</si>
  <si>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</si>
  <si>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</si>
  <si>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</si>
  <si>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</si>
  <si>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</si>
  <si>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</si>
  <si>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</si>
  <si>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</si>
  <si>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</si>
  <si>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</si>
  <si>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</si>
  <si>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</si>
  <si>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</si>
  <si>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</si>
  <si>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</si>
  <si>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</si>
  <si>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</si>
  <si>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</si>
  <si>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</si>
  <si>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</si>
  <si>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</si>
  <si>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</si>
  <si>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</si>
  <si>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</si>
  <si>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</si>
  <si>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</si>
  <si>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</si>
  <si>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</si>
  <si>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</si>
  <si>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</si>
  <si>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</si>
  <si>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</si>
  <si>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</si>
  <si>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</si>
  <si>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</si>
  <si>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</si>
  <si>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</si>
  <si>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</si>
  <si>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</si>
  <si>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</si>
  <si>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</si>
  <si>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</si>
  <si>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</si>
  <si>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</si>
  <si>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</si>
  <si>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</si>
  <si>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</si>
  <si>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</si>
  <si>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</si>
  <si>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</si>
  <si>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</si>
  <si>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</si>
  <si>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</si>
  <si>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</si>
  <si>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</si>
  <si>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</si>
  <si>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</si>
  <si>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</si>
  <si>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</si>
  <si>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</si>
  <si>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</si>
  <si>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</si>
  <si>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</si>
  <si>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</si>
  <si>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</si>
  <si>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</si>
  <si>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</si>
  <si>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</si>
  <si>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</si>
  <si>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</si>
  <si>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</si>
  <si>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</si>
  <si>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</si>
  <si>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</si>
  <si>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</si>
  <si>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</si>
  <si>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</si>
  <si>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</si>
  <si>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</si>
  <si>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</si>
  <si>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</si>
  <si>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</si>
  <si>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</si>
  <si>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</si>
  <si>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</si>
  <si>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</si>
  <si>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</si>
  <si>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</si>
  <si>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</si>
  <si>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</si>
  <si>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</si>
  <si>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</si>
  <si>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</si>
  <si>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</si>
  <si>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</si>
  <si>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</si>
  <si>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</si>
  <si>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</si>
  <si>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キャリアパス要件Ⅳ　次の基準を満たす。</t>
    <rPh sb="6" eb="8">
      <t>ヨウケン</t>
    </rPh>
    <rPh sb="12" eb="14">
      <t>キジュン</t>
    </rPh>
    <phoneticPr fontId="8"/>
  </si>
  <si>
    <r>
      <t>こちらは</t>
    </r>
    <r>
      <rPr>
        <u/>
        <sz val="18"/>
        <color rgb="FFFF0000"/>
        <rFont val="ＭＳ Ｐゴシック"/>
        <family val="3"/>
        <charset val="128"/>
      </rPr>
      <t>江戸川区</t>
    </r>
    <r>
      <rPr>
        <sz val="18"/>
        <rFont val="ＭＳ Ｐゴシック"/>
        <family val="3"/>
        <charset val="128"/>
      </rPr>
      <t>へ提出用</t>
    </r>
    <r>
      <rPr>
        <b/>
        <sz val="18"/>
        <rFont val="ＭＳ Ｐゴシック"/>
        <family val="3"/>
        <charset val="128"/>
      </rPr>
      <t>の</t>
    </r>
    <r>
      <rPr>
        <b/>
        <u/>
        <sz val="18"/>
        <color rgb="FFFF0000"/>
        <rFont val="ＭＳ Ｐゴシック"/>
        <family val="3"/>
        <charset val="128"/>
      </rPr>
      <t>令和６年度</t>
    </r>
    <r>
      <rPr>
        <b/>
        <sz val="18"/>
        <rFont val="ＭＳ Ｐゴシック"/>
        <family val="3"/>
        <charset val="128"/>
      </rPr>
      <t>福祉・介護職員処遇改善加算(障害）の</t>
    </r>
    <r>
      <rPr>
        <b/>
        <sz val="18"/>
        <color rgb="FFFF0000"/>
        <rFont val="ＭＳ Ｐゴシック"/>
        <family val="3"/>
        <charset val="128"/>
      </rPr>
      <t>実績報告書</t>
    </r>
    <r>
      <rPr>
        <b/>
        <sz val="18"/>
        <rFont val="ＭＳ Ｐゴシック"/>
        <family val="3"/>
        <charset val="128"/>
      </rPr>
      <t>で</t>
    </r>
    <r>
      <rPr>
        <sz val="18"/>
        <rFont val="ＭＳ Ｐゴシック"/>
        <family val="3"/>
        <charset val="128"/>
      </rPr>
      <t>す。</t>
    </r>
    <rPh sb="4" eb="8">
      <t>エドガワク</t>
    </rPh>
    <rPh sb="9" eb="12">
      <t>テイシュツヨウ</t>
    </rPh>
    <rPh sb="13" eb="15">
      <t>レイワ</t>
    </rPh>
    <rPh sb="16" eb="18">
      <t>ネンド</t>
    </rPh>
    <rPh sb="29" eb="31">
      <t>カサン</t>
    </rPh>
    <rPh sb="32" eb="34">
      <t>ショウガイ</t>
    </rPh>
    <rPh sb="36" eb="38">
      <t>ジッセキ</t>
    </rPh>
    <rPh sb="38" eb="41">
      <t>ホウコクショ</t>
    </rPh>
    <phoneticPr fontId="8"/>
  </si>
  <si>
    <t>○提出フォーム・提出期限について</t>
    <rPh sb="1" eb="3">
      <t>テイシュツ</t>
    </rPh>
    <rPh sb="8" eb="10">
      <t>テイシュツ</t>
    </rPh>
    <rPh sb="10" eb="12">
      <t>キゲン</t>
    </rPh>
    <phoneticPr fontId="8"/>
  </si>
  <si>
    <t>・提出は以下のURLからお願いします。</t>
    <rPh sb="1" eb="3">
      <t>テイシュツ</t>
    </rPh>
    <rPh sb="4" eb="6">
      <t>イカ</t>
    </rPh>
    <rPh sb="13" eb="14">
      <t>ネガ</t>
    </rPh>
    <phoneticPr fontId="8"/>
  </si>
  <si>
    <t>URL：</t>
    <phoneticPr fontId="8"/>
  </si>
  <si>
    <t>https://logoform.jp/form/L6MJ/1125651</t>
    <phoneticPr fontId="8"/>
  </si>
  <si>
    <r>
      <rPr>
        <b/>
        <u/>
        <sz val="16"/>
        <rFont val="ＭＳ Ｐゴシック"/>
        <family val="3"/>
        <charset val="128"/>
      </rPr>
      <t>・令和７年７月３１日（木）</t>
    </r>
    <r>
      <rPr>
        <sz val="16"/>
        <rFont val="ＭＳ Ｐゴシック"/>
        <family val="3"/>
        <charset val="128"/>
      </rPr>
      <t>までにご提出ください。</t>
    </r>
    <rPh sb="1" eb="3">
      <t>レイワ</t>
    </rPh>
    <rPh sb="4" eb="5">
      <t>ネン</t>
    </rPh>
    <rPh sb="6" eb="7">
      <t>ガツ</t>
    </rPh>
    <rPh sb="9" eb="10">
      <t>ニチ</t>
    </rPh>
    <rPh sb="11" eb="12">
      <t>モク</t>
    </rPh>
    <rPh sb="17" eb="19">
      <t>テイシュツ</t>
    </rPh>
    <phoneticPr fontId="8"/>
  </si>
  <si>
    <t>○注意事項</t>
    <rPh sb="1" eb="3">
      <t>チュウイ</t>
    </rPh>
    <rPh sb="3" eb="5">
      <t>ジコウ</t>
    </rPh>
    <phoneticPr fontId="8"/>
  </si>
  <si>
    <t>・シートの切り離しや加工、各シートへの行・列の追加はしないでください。</t>
    <rPh sb="5" eb="6">
      <t>キ</t>
    </rPh>
    <rPh sb="7" eb="8">
      <t>ハナ</t>
    </rPh>
    <rPh sb="10" eb="12">
      <t>カコウ</t>
    </rPh>
    <rPh sb="13" eb="14">
      <t>カク</t>
    </rPh>
    <rPh sb="19" eb="20">
      <t>ギョウ</t>
    </rPh>
    <rPh sb="21" eb="22">
      <t>レツ</t>
    </rPh>
    <rPh sb="23" eb="25">
      <t>ツイカ</t>
    </rPh>
    <phoneticPr fontId="8"/>
  </si>
  <si>
    <r>
      <t>・処遇改善計画書・補助金実績報告・介護（高齢）の書式</t>
    </r>
    <r>
      <rPr>
        <b/>
        <sz val="16"/>
        <rFont val="ＭＳ Ｐゴシック"/>
        <family val="3"/>
        <charset val="128"/>
      </rPr>
      <t>ではありません</t>
    </r>
    <r>
      <rPr>
        <sz val="16"/>
        <rFont val="ＭＳ Ｐゴシック"/>
        <family val="3"/>
        <charset val="128"/>
      </rPr>
      <t>のでご注意ください。</t>
    </r>
    <rPh sb="1" eb="3">
      <t>ショグウ</t>
    </rPh>
    <rPh sb="3" eb="5">
      <t>カイゼン</t>
    </rPh>
    <rPh sb="5" eb="8">
      <t>ケイカクショ</t>
    </rPh>
    <rPh sb="9" eb="12">
      <t>ホジョキン</t>
    </rPh>
    <rPh sb="12" eb="14">
      <t>ジッセキ</t>
    </rPh>
    <rPh sb="14" eb="16">
      <t>ホウコク</t>
    </rPh>
    <rPh sb="17" eb="19">
      <t>カイゴ</t>
    </rPh>
    <rPh sb="20" eb="22">
      <t>コウレイ</t>
    </rPh>
    <rPh sb="24" eb="26">
      <t>ショシキ</t>
    </rPh>
    <rPh sb="36" eb="38">
      <t>チュウイ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</si>
</sst>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family val="2"/>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sz val="18"/>
      <name val="ＭＳ Ｐゴシック"/>
      <family val="3"/>
      <charset val="128"/>
    </font>
    <font>
      <u/>
      <sz val="18"/>
      <color rgb="FFFF0000"/>
      <name val="ＭＳ Ｐゴシック"/>
      <family val="3"/>
      <charset val="128"/>
    </font>
    <font>
      <b/>
      <sz val="18"/>
      <name val="ＭＳ Ｐゴシック"/>
      <family val="3"/>
      <charset val="128"/>
    </font>
    <font>
      <b/>
      <u/>
      <sz val="18"/>
      <color rgb="FFFF0000"/>
      <name val="ＭＳ Ｐゴシック"/>
      <family val="3"/>
      <charset val="128"/>
    </font>
    <font>
      <b/>
      <sz val="18"/>
      <color rgb="FFFF0000"/>
      <name val="ＭＳ Ｐゴシック"/>
      <family val="3"/>
      <charset val="128"/>
    </font>
    <font>
      <sz val="16"/>
      <name val="ＭＳ Ｐゴシック"/>
      <family val="3"/>
      <charset val="128"/>
    </font>
    <font>
      <sz val="14"/>
      <name val="ＭＳ Ｐゴシック"/>
      <family val="3"/>
      <charset val="128"/>
    </font>
    <font>
      <b/>
      <u/>
      <sz val="16"/>
      <name val="ＭＳ Ｐゴシック"/>
      <family val="3"/>
      <charset val="128"/>
    </font>
    <font>
      <b/>
      <sz val="14"/>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74">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3"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7"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3"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1"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8"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0" xfId="0" applyNumberFormat="1" applyFont="1" applyFill="1" applyBorder="1" applyAlignment="1" applyProtection="1">
      <alignment vertical="center" shrinkToFit="1"/>
    </xf>
    <xf numFmtId="180" fontId="36" fillId="2" borderId="90"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6"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1"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4"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5"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7" xfId="0" applyNumberFormat="1" applyFont="1" applyFill="1" applyBorder="1" applyAlignment="1" applyProtection="1">
      <alignment horizontal="center" vertical="center"/>
      <protection locked="0"/>
    </xf>
    <xf numFmtId="49" fontId="80" fillId="7" borderId="94"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8" xfId="0" applyNumberFormat="1" applyFont="1" applyFill="1" applyBorder="1" applyAlignment="1" applyProtection="1">
      <alignment horizontal="right" vertical="center" shrinkToFi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1"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4"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1"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7"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5"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3" fillId="2" borderId="1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1"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wrapText="1"/>
    </xf>
    <xf numFmtId="0" fontId="13" fillId="2" borderId="1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1" xfId="0" applyFont="1" applyFill="1" applyBorder="1" applyAlignment="1" applyProtection="1">
      <alignment horizontal="center" vertical="center"/>
    </xf>
    <xf numFmtId="0" fontId="13" fillId="2" borderId="146" xfId="0" applyFont="1" applyFill="1" applyBorder="1" applyAlignment="1" applyProtection="1">
      <alignment horizontal="center" vertical="center"/>
    </xf>
    <xf numFmtId="0" fontId="13" fillId="2" borderId="113"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3" fillId="2" borderId="134"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4" xfId="0" applyFont="1" applyBorder="1" applyAlignment="1" applyProtection="1">
      <alignment horizontal="center" vertical="center"/>
    </xf>
    <xf numFmtId="0" fontId="13" fillId="0" borderId="1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9" fillId="32" borderId="114" xfId="0" applyFont="1" applyFill="1" applyBorder="1" applyAlignment="1" applyProtection="1">
      <alignment horizontal="left" vertical="center" shrinkToFi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9" xfId="0" applyFont="1" applyFill="1" applyBorder="1" applyAlignment="1">
      <alignment horizontal="left" vertical="center" wrapText="1"/>
    </xf>
    <xf numFmtId="0" fontId="27" fillId="2" borderId="41"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Border="1" applyAlignment="1" applyProtection="1">
      <alignment vertical="center" wrapText="1"/>
    </xf>
    <xf numFmtId="0" fontId="28" fillId="2" borderId="0" xfId="0" applyFont="1" applyFill="1" applyAlignment="1" applyProtection="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0" fontId="27" fillId="0" borderId="0" xfId="0" applyFont="1" applyAlignment="1" applyProtection="1">
      <alignment horizontal="left" vertical="top" wrapText="1"/>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43" fillId="2" borderId="0" xfId="0" applyFont="1" applyFill="1" applyAlignment="1" applyProtection="1">
      <alignment horizontal="left" vertical="center"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top" wrapText="1"/>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0" fontId="29" fillId="2" borderId="52" xfId="0" applyFont="1" applyFill="1" applyBorder="1" applyAlignment="1" applyProtection="1">
      <alignment horizontal="left" vertical="center"/>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32" fillId="2" borderId="0" xfId="0" applyFont="1" applyFill="1" applyAlignment="1" applyProtection="1">
      <alignment horizontal="left" vertical="top"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center" vertical="center" shrinkToFit="1"/>
    </xf>
    <xf numFmtId="176" fontId="24" fillId="32" borderId="23" xfId="0" applyNumberFormat="1" applyFont="1" applyFill="1" applyBorder="1" applyAlignment="1" applyProtection="1">
      <alignment horizontal="center" vertical="center" shrinkToFit="1"/>
    </xf>
    <xf numFmtId="176" fontId="24" fillId="32" borderId="44" xfId="0" applyNumberFormat="1" applyFont="1" applyFill="1" applyBorder="1" applyAlignment="1" applyProtection="1">
      <alignment horizontal="center" vertical="center" shrinkToFit="1"/>
    </xf>
    <xf numFmtId="0" fontId="33" fillId="2" borderId="86" xfId="0" applyFont="1" applyFill="1" applyBorder="1" applyAlignment="1" applyProtection="1">
      <alignment horizontal="left" vertical="center" wrapText="1"/>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3" fillId="2" borderId="46" xfId="0" applyFont="1" applyFill="1" applyBorder="1" applyAlignment="1" applyProtection="1">
      <alignment horizontal="left" vertical="center" wrapText="1"/>
    </xf>
    <xf numFmtId="0" fontId="32"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4"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4"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xf numFmtId="0" fontId="92" fillId="0" borderId="0" xfId="0" applyFont="1" applyAlignment="1">
      <alignment horizontal="left" vertical="center"/>
    </xf>
    <xf numFmtId="0" fontId="92" fillId="0" borderId="0" xfId="0" applyFont="1">
      <alignment vertical="center"/>
    </xf>
    <xf numFmtId="0" fontId="79" fillId="0" borderId="0" xfId="0" applyFont="1">
      <alignment vertical="center"/>
    </xf>
    <xf numFmtId="0" fontId="97" fillId="0" borderId="0" xfId="0" applyFont="1">
      <alignment vertical="center"/>
    </xf>
    <xf numFmtId="0" fontId="98" fillId="0" borderId="0" xfId="0" applyFont="1">
      <alignment vertical="center"/>
    </xf>
    <xf numFmtId="0" fontId="12" fillId="0" borderId="0" xfId="4" applyFill="1">
      <alignment vertical="center"/>
    </xf>
    <xf numFmtId="0" fontId="81" fillId="0" borderId="0" xfId="0" applyFont="1">
      <alignment vertical="center"/>
    </xf>
    <xf numFmtId="0" fontId="100" fillId="0" borderId="0" xfId="0" applyFont="1">
      <alignment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fmlaLink="$AM$66"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fmlaLink="$AM$156"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143739" y="841885"/>
          <a:ext cx="6404647" cy="1372347"/>
          <a:chOff x="12708085" y="674244"/>
          <a:chExt cx="6974522" cy="1587499"/>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536643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300-00001B000000}"/>
                </a:ext>
              </a:extLst>
            </xdr:cNvPr>
            <xdr:cNvGrpSpPr>
              <a:grpSpLocks/>
            </xdr:cNvGrpSpPr>
          </xdr:nvGrpSpPr>
          <xdr:grpSpPr bwMode="auto">
            <a:xfrm>
              <a:off x="952500" y="376428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300-00003F000000}"/>
                </a:ext>
              </a:extLst>
            </xdr:cNvPr>
            <xdr:cNvGrpSpPr>
              <a:grpSpLocks/>
            </xdr:cNvGrpSpPr>
          </xdr:nvGrpSpPr>
          <xdr:grpSpPr bwMode="auto">
            <a:xfrm>
              <a:off x="952500" y="392277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300-000039000000}"/>
                </a:ext>
              </a:extLst>
            </xdr:cNvPr>
            <xdr:cNvGrpSpPr>
              <a:grpSpLocks/>
            </xdr:cNvGrpSpPr>
          </xdr:nvGrpSpPr>
          <xdr:grpSpPr bwMode="auto">
            <a:xfrm>
              <a:off x="952500" y="376428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3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3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300-00000C000000}"/>
                </a:ext>
              </a:extLst>
            </xdr:cNvPr>
            <xdr:cNvGrpSpPr>
              <a:grpSpLocks/>
            </xdr:cNvGrpSpPr>
          </xdr:nvGrpSpPr>
          <xdr:grpSpPr bwMode="auto">
            <a:xfrm>
              <a:off x="952500" y="2180082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300-00000D000000}"/>
                </a:ext>
              </a:extLst>
            </xdr:cNvPr>
            <xdr:cNvGrpSpPr>
              <a:grpSpLocks/>
            </xdr:cNvGrpSpPr>
          </xdr:nvGrpSpPr>
          <xdr:grpSpPr bwMode="auto">
            <a:xfrm>
              <a:off x="952500" y="2435352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300-00000E000000}"/>
                </a:ext>
              </a:extLst>
            </xdr:cNvPr>
            <xdr:cNvGrpSpPr>
              <a:grpSpLocks/>
            </xdr:cNvGrpSpPr>
          </xdr:nvGrpSpPr>
          <xdr:grpSpPr bwMode="auto">
            <a:xfrm>
              <a:off x="769620" y="2727198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3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3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3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300-000014000000}"/>
                </a:ext>
              </a:extLst>
            </xdr:cNvPr>
            <xdr:cNvGrpSpPr>
              <a:grpSpLocks/>
            </xdr:cNvGrpSpPr>
          </xdr:nvGrpSpPr>
          <xdr:grpSpPr bwMode="auto">
            <a:xfrm>
              <a:off x="1135380" y="2681478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300-00001A000000}"/>
                </a:ext>
              </a:extLst>
            </xdr:cNvPr>
            <xdr:cNvGrpSpPr>
              <a:grpSpLocks/>
            </xdr:cNvGrpSpPr>
          </xdr:nvGrpSpPr>
          <xdr:grpSpPr bwMode="auto">
            <a:xfrm>
              <a:off x="1135380" y="2681478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3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3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3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3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3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3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3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3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3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3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3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3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3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3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713131" y="121831"/>
          <a:ext cx="6152355" cy="2819398"/>
          <a:chOff x="7721063" y="113367"/>
          <a:chExt cx="7665428" cy="3347019"/>
        </a:xfrm>
      </xdr:grpSpPr>
      <xdr:sp macro="" textlink="">
        <xdr:nvSpPr>
          <xdr:cNvPr id="40" name="正方形/長方形 39">
            <a:extLst>
              <a:ext uri="{FF2B5EF4-FFF2-40B4-BE49-F238E27FC236}">
                <a16:creationId xmlns:a16="http://schemas.microsoft.com/office/drawing/2014/main" id="{00000000-0008-0000-03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「別紙様式３－２」「別紙様式３－３」までの記入内容に応じて、入力が不要な欄が非表示になります。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3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3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3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3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3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3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3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3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3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300-000005000000}"/>
                </a:ext>
              </a:extLst>
            </xdr:cNvPr>
            <xdr:cNvGrpSpPr>
              <a:grpSpLocks/>
            </xdr:cNvGrpSpPr>
          </xdr:nvGrpSpPr>
          <xdr:grpSpPr bwMode="auto">
            <a:xfrm>
              <a:off x="952500" y="376428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300-000036000000}"/>
                </a:ext>
              </a:extLst>
            </xdr:cNvPr>
            <xdr:cNvGrpSpPr>
              <a:grpSpLocks/>
            </xdr:cNvGrpSpPr>
          </xdr:nvGrpSpPr>
          <xdr:grpSpPr bwMode="auto">
            <a:xfrm>
              <a:off x="952500" y="376428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300-00003E000000}"/>
                </a:ext>
              </a:extLst>
            </xdr:cNvPr>
            <xdr:cNvGrpSpPr>
              <a:grpSpLocks/>
            </xdr:cNvGrpSpPr>
          </xdr:nvGrpSpPr>
          <xdr:grpSpPr bwMode="auto">
            <a:xfrm>
              <a:off x="952500" y="376428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300-0000C03C0000}"/>
                </a:ext>
              </a:extLst>
            </xdr:cNvPr>
            <xdr:cNvGrpSpPr>
              <a:grpSpLocks/>
            </xdr:cNvGrpSpPr>
          </xdr:nvGrpSpPr>
          <xdr:grpSpPr bwMode="auto">
            <a:xfrm>
              <a:off x="952500" y="376428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300-0000C13C0000}"/>
                </a:ext>
              </a:extLst>
            </xdr:cNvPr>
            <xdr:cNvGrpSpPr>
              <a:grpSpLocks/>
            </xdr:cNvGrpSpPr>
          </xdr:nvGrpSpPr>
          <xdr:grpSpPr bwMode="auto">
            <a:xfrm>
              <a:off x="952500" y="376428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300-0000C23C0000}"/>
                </a:ext>
              </a:extLst>
            </xdr:cNvPr>
            <xdr:cNvGrpSpPr>
              <a:grpSpLocks/>
            </xdr:cNvGrpSpPr>
          </xdr:nvGrpSpPr>
          <xdr:grpSpPr bwMode="auto">
            <a:xfrm>
              <a:off x="952500" y="376428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300-0000C33C0000}"/>
                </a:ext>
              </a:extLst>
            </xdr:cNvPr>
            <xdr:cNvGrpSpPr>
              <a:grpSpLocks/>
            </xdr:cNvGrpSpPr>
          </xdr:nvGrpSpPr>
          <xdr:grpSpPr bwMode="auto">
            <a:xfrm>
              <a:off x="952500" y="356825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300-0000C43C0000}"/>
                </a:ext>
              </a:extLst>
            </xdr:cNvPr>
            <xdr:cNvGrpSpPr>
              <a:grpSpLocks/>
            </xdr:cNvGrpSpPr>
          </xdr:nvGrpSpPr>
          <xdr:grpSpPr bwMode="auto">
            <a:xfrm>
              <a:off x="952500" y="373151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300-0000C5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300-0000C63C0000}"/>
                </a:ext>
              </a:extLst>
            </xdr:cNvPr>
            <xdr:cNvGrpSpPr>
              <a:grpSpLocks/>
            </xdr:cNvGrpSpPr>
          </xdr:nvGrpSpPr>
          <xdr:grpSpPr bwMode="auto">
            <a:xfrm>
              <a:off x="952500" y="373151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300-0000C7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300-0000C83C0000}"/>
                </a:ext>
              </a:extLst>
            </xdr:cNvPr>
            <xdr:cNvGrpSpPr>
              <a:grpSpLocks/>
            </xdr:cNvGrpSpPr>
          </xdr:nvGrpSpPr>
          <xdr:grpSpPr bwMode="auto">
            <a:xfrm>
              <a:off x="952500" y="373151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300-0000C9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300-0000CA3C0000}"/>
                </a:ext>
              </a:extLst>
            </xdr:cNvPr>
            <xdr:cNvGrpSpPr>
              <a:grpSpLocks/>
            </xdr:cNvGrpSpPr>
          </xdr:nvGrpSpPr>
          <xdr:grpSpPr bwMode="auto">
            <a:xfrm>
              <a:off x="952500" y="356825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300-0000CB3C0000}"/>
                </a:ext>
              </a:extLst>
            </xdr:cNvPr>
            <xdr:cNvGrpSpPr>
              <a:grpSpLocks/>
            </xdr:cNvGrpSpPr>
          </xdr:nvGrpSpPr>
          <xdr:grpSpPr bwMode="auto">
            <a:xfrm>
              <a:off x="952500" y="373151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300-0000CC3C0000}"/>
                </a:ext>
              </a:extLst>
            </xdr:cNvPr>
            <xdr:cNvGrpSpPr>
              <a:grpSpLocks/>
            </xdr:cNvGrpSpPr>
          </xdr:nvGrpSpPr>
          <xdr:grpSpPr bwMode="auto">
            <a:xfrm>
              <a:off x="952500" y="356825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300-0000CD3C0000}"/>
                </a:ext>
              </a:extLst>
            </xdr:cNvPr>
            <xdr:cNvGrpSpPr>
              <a:grpSpLocks/>
            </xdr:cNvGrpSpPr>
          </xdr:nvGrpSpPr>
          <xdr:grpSpPr bwMode="auto">
            <a:xfrm>
              <a:off x="952500" y="373151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300-0000CE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300-0000CF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300-0000D03C0000}"/>
                </a:ext>
              </a:extLst>
            </xdr:cNvPr>
            <xdr:cNvGrpSpPr>
              <a:grpSpLocks/>
            </xdr:cNvGrpSpPr>
          </xdr:nvGrpSpPr>
          <xdr:grpSpPr bwMode="auto">
            <a:xfrm>
              <a:off x="952500" y="330022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3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3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3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3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3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3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3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3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3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3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3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3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3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300-0000D13C0000}"/>
                </a:ext>
              </a:extLst>
            </xdr:cNvPr>
            <xdr:cNvGrpSpPr>
              <a:grpSpLocks/>
            </xdr:cNvGrpSpPr>
          </xdr:nvGrpSpPr>
          <xdr:grpSpPr bwMode="auto">
            <a:xfrm>
              <a:off x="952500" y="356825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300-0000D23C0000}"/>
                </a:ext>
              </a:extLst>
            </xdr:cNvPr>
            <xdr:cNvGrpSpPr>
              <a:grpSpLocks/>
            </xdr:cNvGrpSpPr>
          </xdr:nvGrpSpPr>
          <xdr:grpSpPr bwMode="auto">
            <a:xfrm>
              <a:off x="952500" y="373151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300-0000D33C0000}"/>
                </a:ext>
              </a:extLst>
            </xdr:cNvPr>
            <xdr:cNvGrpSpPr>
              <a:grpSpLocks/>
            </xdr:cNvGrpSpPr>
          </xdr:nvGrpSpPr>
          <xdr:grpSpPr bwMode="auto">
            <a:xfrm>
              <a:off x="952500" y="356825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300-0000D43C0000}"/>
                </a:ext>
              </a:extLst>
            </xdr:cNvPr>
            <xdr:cNvGrpSpPr>
              <a:grpSpLocks/>
            </xdr:cNvGrpSpPr>
          </xdr:nvGrpSpPr>
          <xdr:grpSpPr bwMode="auto">
            <a:xfrm>
              <a:off x="952500" y="373151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300-0000D53C0000}"/>
                </a:ext>
              </a:extLst>
            </xdr:cNvPr>
            <xdr:cNvGrpSpPr>
              <a:grpSpLocks/>
            </xdr:cNvGrpSpPr>
          </xdr:nvGrpSpPr>
          <xdr:grpSpPr bwMode="auto">
            <a:xfrm>
              <a:off x="952500" y="356825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300-0000D63C0000}"/>
                </a:ext>
              </a:extLst>
            </xdr:cNvPr>
            <xdr:cNvGrpSpPr>
              <a:grpSpLocks/>
            </xdr:cNvGrpSpPr>
          </xdr:nvGrpSpPr>
          <xdr:grpSpPr bwMode="auto">
            <a:xfrm>
              <a:off x="952500" y="373151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30480</xdr:rowOff>
        </xdr:from>
        <xdr:to>
          <xdr:col>6</xdr:col>
          <xdr:colOff>0</xdr:colOff>
          <xdr:row>148</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3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259080</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3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3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160020</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3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182880</xdr:rowOff>
        </xdr:from>
        <xdr:to>
          <xdr:col>6</xdr:col>
          <xdr:colOff>0</xdr:colOff>
          <xdr:row>153</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3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22860</xdr:rowOff>
        </xdr:from>
        <xdr:to>
          <xdr:col>6</xdr:col>
          <xdr:colOff>0</xdr:colOff>
          <xdr:row>153</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3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251460</xdr:rowOff>
        </xdr:from>
        <xdr:to>
          <xdr:col>6</xdr:col>
          <xdr:colOff>0</xdr:colOff>
          <xdr:row>155</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3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3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3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3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3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3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144780</xdr:rowOff>
        </xdr:from>
        <xdr:to>
          <xdr:col>6</xdr:col>
          <xdr:colOff>0</xdr:colOff>
          <xdr:row>160</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3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別表加算率一覧"/>
      <sheetName val="【参考】数式用"/>
      <sheetName val="届出書類一覧_"/>
      <sheetName val="加算届出・様式４_"/>
      <sheetName val="数式用"/>
      <sheetName val="【参考】サービス名一覧"/>
      <sheetName val="届出書類一覧_1"/>
      <sheetName val="加算届出・様式４_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logoform.jp/form/L6MJ/112565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4428-D131-47F4-8F1D-914F20C6D3A5}">
  <dimension ref="B2:M18"/>
  <sheetViews>
    <sheetView tabSelected="1" workbookViewId="0"/>
  </sheetViews>
  <sheetFormatPr defaultRowHeight="13.2"/>
  <sheetData>
    <row r="2" spans="2:13" ht="21">
      <c r="B2" s="1166" t="s">
        <v>2302</v>
      </c>
      <c r="C2" s="1167"/>
    </row>
    <row r="4" spans="2:13" ht="19.2">
      <c r="B4" s="1168" t="s">
        <v>2303</v>
      </c>
      <c r="C4" s="1169"/>
    </row>
    <row r="5" spans="2:13" ht="19.2">
      <c r="B5" s="1168"/>
      <c r="C5" s="1169"/>
    </row>
    <row r="6" spans="2:13" ht="19.2">
      <c r="B6" s="1169" t="s">
        <v>2304</v>
      </c>
      <c r="C6" s="1169"/>
    </row>
    <row r="7" spans="2:13" ht="16.2">
      <c r="B7" s="1170" t="s">
        <v>2305</v>
      </c>
      <c r="C7" s="1171" t="s">
        <v>2306</v>
      </c>
    </row>
    <row r="8" spans="2:13" ht="19.2">
      <c r="B8" s="1169" t="s">
        <v>2307</v>
      </c>
      <c r="C8" s="1169"/>
      <c r="M8" s="1172"/>
    </row>
    <row r="11" spans="2:13" ht="19.2">
      <c r="B11" s="1168" t="s">
        <v>2308</v>
      </c>
    </row>
    <row r="12" spans="2:13" ht="19.2">
      <c r="B12" s="1169" t="s">
        <v>2309</v>
      </c>
    </row>
    <row r="13" spans="2:13" ht="19.2">
      <c r="B13" s="1169" t="s">
        <v>2310</v>
      </c>
    </row>
    <row r="15" spans="2:13" ht="19.2">
      <c r="B15" s="1169"/>
    </row>
    <row r="16" spans="2:13" ht="16.2">
      <c r="B16" s="1170"/>
    </row>
    <row r="17" spans="2:2" ht="16.2">
      <c r="B17" s="1173"/>
    </row>
    <row r="18" spans="2:2" ht="19.2">
      <c r="B18" s="1169"/>
    </row>
  </sheetData>
  <phoneticPr fontId="8"/>
  <hyperlinks>
    <hyperlink ref="C7" r:id="rId1" xr:uid="{AB46A804-179D-4058-98C3-12164F2A4B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90" zoomScaleNormal="100" zoomScaleSheetLayoutView="90" workbookViewId="0"/>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2" t="s">
        <v>1998</v>
      </c>
      <c r="AC1" s="87" t="s">
        <v>24</v>
      </c>
    </row>
    <row r="2" spans="1:29" ht="11.25" customHeight="1">
      <c r="A2" s="333"/>
    </row>
    <row r="3" spans="1:29" s="334" customFormat="1" ht="24" customHeight="1">
      <c r="A3" s="545" t="s">
        <v>84</v>
      </c>
      <c r="B3" s="545"/>
      <c r="C3" s="545"/>
      <c r="D3" s="545"/>
      <c r="E3" s="545"/>
      <c r="F3" s="545"/>
      <c r="G3" s="545"/>
      <c r="H3" s="545"/>
      <c r="I3" s="545"/>
      <c r="J3" s="545"/>
      <c r="K3" s="545"/>
      <c r="L3" s="545"/>
      <c r="M3" s="545"/>
      <c r="N3" s="545"/>
      <c r="O3" s="545"/>
      <c r="P3" s="545"/>
      <c r="Q3" s="545"/>
      <c r="R3" s="545"/>
      <c r="S3" s="545"/>
      <c r="T3" s="545"/>
      <c r="U3" s="545"/>
      <c r="V3" s="545"/>
      <c r="W3" s="545"/>
      <c r="X3" s="545"/>
      <c r="Y3" s="545"/>
      <c r="Z3" s="545"/>
    </row>
    <row r="4" spans="1:29" s="334" customFormat="1" ht="30.75" customHeight="1">
      <c r="A4" s="561" t="s">
        <v>85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335"/>
    </row>
    <row r="5" spans="1:29" ht="9.75" customHeight="1">
      <c r="A5" s="334"/>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row>
    <row r="6" spans="1:29" ht="14.25" customHeight="1">
      <c r="A6" s="562" t="s">
        <v>2091</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337"/>
    </row>
    <row r="7" spans="1:29" ht="20.100000000000001" customHeight="1">
      <c r="A7" s="338"/>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9" ht="20.100000000000001" customHeight="1">
      <c r="A8" s="338"/>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336"/>
    </row>
    <row r="9" spans="1:29" ht="20.100000000000001" customHeight="1">
      <c r="A9" s="338"/>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336"/>
    </row>
    <row r="10" spans="1:29" ht="20.100000000000001" customHeight="1">
      <c r="A10" s="338"/>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row>
    <row r="11" spans="1:29" ht="20.100000000000001" customHeight="1">
      <c r="A11" s="338"/>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29" ht="20.100000000000001" customHeight="1">
      <c r="A12" s="336"/>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row>
    <row r="13" spans="1:29" ht="19.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row>
    <row r="14" spans="1:29" ht="51.75" customHeight="1">
      <c r="A14" s="545" t="s">
        <v>2097</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337"/>
    </row>
    <row r="15" spans="1:29" ht="13.5" customHeight="1">
      <c r="A15" s="334"/>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row>
    <row r="16" spans="1:29" ht="13.5" customHeight="1">
      <c r="A16" s="33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row>
    <row r="17" spans="1:27" ht="13.5" customHeight="1">
      <c r="A17" s="33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row>
    <row r="18" spans="1:27" ht="13.5" customHeight="1">
      <c r="A18" s="33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row>
    <row r="19" spans="1:27" ht="13.5" customHeight="1">
      <c r="A19" s="33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row>
    <row r="20" spans="1:27" ht="13.5" customHeight="1">
      <c r="A20" s="33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row>
    <row r="21" spans="1:27" ht="13.5" customHeight="1">
      <c r="A21" s="33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row>
    <row r="22" spans="1:27" ht="13.5" customHeight="1">
      <c r="A22" s="33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row>
    <row r="23" spans="1:27" ht="13.5" customHeight="1">
      <c r="A23" s="33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row>
    <row r="24" spans="1:27" ht="13.5" customHeight="1">
      <c r="A24" s="33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row>
    <row r="25" spans="1:27" ht="13.5" customHeight="1">
      <c r="A25" s="33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row>
    <row r="26" spans="1:27" ht="13.5" customHeight="1">
      <c r="A26" s="334"/>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row>
    <row r="27" spans="1:27" ht="13.5" customHeight="1">
      <c r="A27" s="334"/>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row>
    <row r="28" spans="1:27" ht="13.5" customHeight="1">
      <c r="A28" s="334"/>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row>
    <row r="29" spans="1:27" ht="10.5" customHeight="1">
      <c r="A29" s="334"/>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row>
    <row r="30" spans="1:27" ht="19.5" customHeight="1">
      <c r="A30" s="339" t="s">
        <v>39</v>
      </c>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row>
    <row r="31" spans="1:27" ht="20.100000000000001" customHeight="1" thickBot="1">
      <c r="A31" s="336"/>
      <c r="B31" s="334" t="s">
        <v>1997</v>
      </c>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row>
    <row r="32" spans="1:27" ht="20.100000000000001" customHeight="1" thickBot="1">
      <c r="A32" s="336"/>
      <c r="B32" s="340" t="s">
        <v>65</v>
      </c>
      <c r="C32" s="537"/>
      <c r="D32" s="538"/>
      <c r="E32" s="538"/>
      <c r="F32" s="538"/>
      <c r="G32" s="538"/>
      <c r="H32" s="538"/>
      <c r="I32" s="538"/>
      <c r="J32" s="538"/>
      <c r="K32" s="538"/>
      <c r="L32" s="539"/>
      <c r="M32" s="336"/>
      <c r="N32" s="336"/>
      <c r="O32" s="336"/>
      <c r="P32" s="336"/>
      <c r="Q32" s="336"/>
      <c r="R32" s="336"/>
      <c r="S32" s="336"/>
      <c r="T32" s="336"/>
      <c r="U32" s="336"/>
      <c r="V32" s="336"/>
      <c r="W32" s="336"/>
      <c r="X32" s="336"/>
      <c r="Y32" s="336"/>
      <c r="Z32" s="336"/>
      <c r="AA32" s="336"/>
    </row>
    <row r="33" spans="1:29" ht="15" customHeight="1">
      <c r="A33" s="336"/>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row>
    <row r="34" spans="1:29" ht="20.100000000000001" customHeight="1">
      <c r="A34" s="339" t="s">
        <v>40</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row>
    <row r="35" spans="1:29" ht="20.100000000000001" customHeight="1" thickBot="1">
      <c r="A35" s="336"/>
      <c r="B35" s="334" t="s">
        <v>64</v>
      </c>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row>
    <row r="36" spans="1:29" ht="20.100000000000001" customHeight="1">
      <c r="A36" s="336"/>
      <c r="B36" s="341" t="s">
        <v>22</v>
      </c>
      <c r="C36" s="535" t="s">
        <v>0</v>
      </c>
      <c r="D36" s="535"/>
      <c r="E36" s="535"/>
      <c r="F36" s="535"/>
      <c r="G36" s="535"/>
      <c r="H36" s="535"/>
      <c r="I36" s="535"/>
      <c r="J36" s="535"/>
      <c r="K36" s="535"/>
      <c r="L36" s="536"/>
      <c r="M36" s="540"/>
      <c r="N36" s="541"/>
      <c r="O36" s="541"/>
      <c r="P36" s="541"/>
      <c r="Q36" s="541"/>
      <c r="R36" s="541"/>
      <c r="S36" s="541"/>
      <c r="T36" s="541"/>
      <c r="U36" s="541"/>
      <c r="V36" s="541"/>
      <c r="W36" s="542"/>
      <c r="X36" s="543"/>
      <c r="Y36" s="336"/>
      <c r="Z36" s="336"/>
      <c r="AA36" s="336"/>
    </row>
    <row r="37" spans="1:29" ht="20.100000000000001" customHeight="1" thickBot="1">
      <c r="A37" s="336"/>
      <c r="B37" s="342"/>
      <c r="C37" s="535" t="s">
        <v>25</v>
      </c>
      <c r="D37" s="535"/>
      <c r="E37" s="535"/>
      <c r="F37" s="535"/>
      <c r="G37" s="535"/>
      <c r="H37" s="535"/>
      <c r="I37" s="535"/>
      <c r="J37" s="535"/>
      <c r="K37" s="535"/>
      <c r="L37" s="536"/>
      <c r="M37" s="531"/>
      <c r="N37" s="532"/>
      <c r="O37" s="532"/>
      <c r="P37" s="532"/>
      <c r="Q37" s="532"/>
      <c r="R37" s="532"/>
      <c r="S37" s="532"/>
      <c r="T37" s="532"/>
      <c r="U37" s="555"/>
      <c r="V37" s="555"/>
      <c r="W37" s="556"/>
      <c r="X37" s="557"/>
      <c r="Y37" s="336"/>
      <c r="Z37" s="336"/>
      <c r="AA37" s="336"/>
      <c r="AC37" s="87" t="s">
        <v>26</v>
      </c>
    </row>
    <row r="38" spans="1:29" ht="20.100000000000001" customHeight="1" thickBot="1">
      <c r="A38" s="336"/>
      <c r="B38" s="341" t="s">
        <v>27</v>
      </c>
      <c r="C38" s="535" t="s">
        <v>28</v>
      </c>
      <c r="D38" s="535"/>
      <c r="E38" s="535"/>
      <c r="F38" s="535"/>
      <c r="G38" s="535"/>
      <c r="H38" s="535"/>
      <c r="I38" s="535"/>
      <c r="J38" s="535"/>
      <c r="K38" s="535"/>
      <c r="L38" s="536"/>
      <c r="M38" s="1"/>
      <c r="N38" s="2"/>
      <c r="O38" s="2"/>
      <c r="P38" s="343" t="s">
        <v>66</v>
      </c>
      <c r="Q38" s="2"/>
      <c r="R38" s="2"/>
      <c r="S38" s="2"/>
      <c r="T38" s="3"/>
      <c r="U38" s="344"/>
      <c r="V38" s="345"/>
      <c r="W38" s="345"/>
      <c r="X38" s="345"/>
      <c r="Y38" s="336"/>
      <c r="Z38" s="336"/>
      <c r="AA38" s="336"/>
      <c r="AC38" s="87" t="str">
        <f>CONCATENATE(M38,N38,O38,P38,Q38,R38,S38,T38)</f>
        <v>－</v>
      </c>
    </row>
    <row r="39" spans="1:29" ht="20.100000000000001" customHeight="1">
      <c r="A39" s="336"/>
      <c r="B39" s="346"/>
      <c r="C39" s="535" t="s">
        <v>29</v>
      </c>
      <c r="D39" s="535"/>
      <c r="E39" s="535"/>
      <c r="F39" s="535"/>
      <c r="G39" s="535"/>
      <c r="H39" s="535"/>
      <c r="I39" s="535"/>
      <c r="J39" s="535"/>
      <c r="K39" s="535"/>
      <c r="L39" s="536"/>
      <c r="M39" s="531"/>
      <c r="N39" s="532"/>
      <c r="O39" s="532"/>
      <c r="P39" s="532"/>
      <c r="Q39" s="532"/>
      <c r="R39" s="532"/>
      <c r="S39" s="532"/>
      <c r="T39" s="532"/>
      <c r="U39" s="547"/>
      <c r="V39" s="547"/>
      <c r="W39" s="548"/>
      <c r="X39" s="549"/>
      <c r="Y39" s="336"/>
      <c r="Z39" s="336"/>
      <c r="AA39" s="336"/>
    </row>
    <row r="40" spans="1:29" ht="20.100000000000001" customHeight="1">
      <c r="A40" s="336"/>
      <c r="B40" s="342"/>
      <c r="C40" s="535" t="s">
        <v>30</v>
      </c>
      <c r="D40" s="535"/>
      <c r="E40" s="535"/>
      <c r="F40" s="535"/>
      <c r="G40" s="535"/>
      <c r="H40" s="535"/>
      <c r="I40" s="535"/>
      <c r="J40" s="535"/>
      <c r="K40" s="535"/>
      <c r="L40" s="536"/>
      <c r="M40" s="531"/>
      <c r="N40" s="532"/>
      <c r="O40" s="532"/>
      <c r="P40" s="532"/>
      <c r="Q40" s="532"/>
      <c r="R40" s="532"/>
      <c r="S40" s="532"/>
      <c r="T40" s="532"/>
      <c r="U40" s="532"/>
      <c r="V40" s="532"/>
      <c r="W40" s="533"/>
      <c r="X40" s="534"/>
      <c r="Y40" s="336"/>
      <c r="Z40" s="336"/>
      <c r="AA40" s="336"/>
    </row>
    <row r="41" spans="1:29" ht="20.100000000000001" customHeight="1">
      <c r="A41" s="336"/>
      <c r="B41" s="341" t="s">
        <v>31</v>
      </c>
      <c r="C41" s="535" t="s">
        <v>32</v>
      </c>
      <c r="D41" s="535"/>
      <c r="E41" s="535"/>
      <c r="F41" s="535"/>
      <c r="G41" s="535"/>
      <c r="H41" s="535"/>
      <c r="I41" s="535"/>
      <c r="J41" s="535"/>
      <c r="K41" s="535"/>
      <c r="L41" s="536"/>
      <c r="M41" s="531"/>
      <c r="N41" s="532"/>
      <c r="O41" s="532"/>
      <c r="P41" s="532"/>
      <c r="Q41" s="532"/>
      <c r="R41" s="532"/>
      <c r="S41" s="532"/>
      <c r="T41" s="532"/>
      <c r="U41" s="532"/>
      <c r="V41" s="532"/>
      <c r="W41" s="533"/>
      <c r="X41" s="534"/>
      <c r="Y41" s="336"/>
      <c r="Z41" s="336"/>
      <c r="AA41" s="336"/>
    </row>
    <row r="42" spans="1:29" ht="20.100000000000001" customHeight="1">
      <c r="A42" s="336"/>
      <c r="B42" s="342"/>
      <c r="C42" s="535" t="s">
        <v>33</v>
      </c>
      <c r="D42" s="535"/>
      <c r="E42" s="535"/>
      <c r="F42" s="535"/>
      <c r="G42" s="535"/>
      <c r="H42" s="535"/>
      <c r="I42" s="535"/>
      <c r="J42" s="535"/>
      <c r="K42" s="535"/>
      <c r="L42" s="536"/>
      <c r="M42" s="554"/>
      <c r="N42" s="555"/>
      <c r="O42" s="555"/>
      <c r="P42" s="555"/>
      <c r="Q42" s="555"/>
      <c r="R42" s="555"/>
      <c r="S42" s="555"/>
      <c r="T42" s="555"/>
      <c r="U42" s="555"/>
      <c r="V42" s="555"/>
      <c r="W42" s="556"/>
      <c r="X42" s="557"/>
      <c r="Y42" s="336"/>
      <c r="Z42" s="336"/>
      <c r="AA42" s="336"/>
    </row>
    <row r="43" spans="1:29" ht="20.100000000000001" customHeight="1">
      <c r="A43" s="336"/>
      <c r="B43" s="558" t="s">
        <v>34</v>
      </c>
      <c r="C43" s="535" t="s">
        <v>35</v>
      </c>
      <c r="D43" s="535"/>
      <c r="E43" s="535"/>
      <c r="F43" s="535"/>
      <c r="G43" s="535"/>
      <c r="H43" s="535"/>
      <c r="I43" s="535"/>
      <c r="J43" s="535"/>
      <c r="K43" s="535"/>
      <c r="L43" s="536"/>
      <c r="M43" s="531"/>
      <c r="N43" s="532"/>
      <c r="O43" s="532"/>
      <c r="P43" s="532"/>
      <c r="Q43" s="532"/>
      <c r="R43" s="532"/>
      <c r="S43" s="532"/>
      <c r="T43" s="532"/>
      <c r="U43" s="532"/>
      <c r="V43" s="532"/>
      <c r="W43" s="533"/>
      <c r="X43" s="534"/>
      <c r="Y43" s="336"/>
      <c r="Z43" s="336"/>
      <c r="AA43" s="336"/>
    </row>
    <row r="44" spans="1:29" ht="20.100000000000001" customHeight="1">
      <c r="A44" s="336"/>
      <c r="B44" s="559"/>
      <c r="C44" s="560" t="s">
        <v>33</v>
      </c>
      <c r="D44" s="560"/>
      <c r="E44" s="560"/>
      <c r="F44" s="560"/>
      <c r="G44" s="560"/>
      <c r="H44" s="560"/>
      <c r="I44" s="560"/>
      <c r="J44" s="560"/>
      <c r="K44" s="560"/>
      <c r="L44" s="560"/>
      <c r="M44" s="531"/>
      <c r="N44" s="532"/>
      <c r="O44" s="532"/>
      <c r="P44" s="532"/>
      <c r="Q44" s="532"/>
      <c r="R44" s="532"/>
      <c r="S44" s="532"/>
      <c r="T44" s="532"/>
      <c r="U44" s="532"/>
      <c r="V44" s="532"/>
      <c r="W44" s="533"/>
      <c r="X44" s="534"/>
      <c r="Y44" s="336"/>
      <c r="Z44" s="336"/>
      <c r="AA44" s="336"/>
    </row>
    <row r="45" spans="1:29" ht="20.100000000000001" customHeight="1">
      <c r="A45" s="336"/>
      <c r="B45" s="341" t="s">
        <v>20</v>
      </c>
      <c r="C45" s="535" t="s">
        <v>8</v>
      </c>
      <c r="D45" s="535"/>
      <c r="E45" s="535"/>
      <c r="F45" s="535"/>
      <c r="G45" s="535"/>
      <c r="H45" s="535"/>
      <c r="I45" s="535"/>
      <c r="J45" s="535"/>
      <c r="K45" s="535"/>
      <c r="L45" s="536"/>
      <c r="M45" s="546"/>
      <c r="N45" s="547"/>
      <c r="O45" s="547"/>
      <c r="P45" s="547"/>
      <c r="Q45" s="547"/>
      <c r="R45" s="547"/>
      <c r="S45" s="547"/>
      <c r="T45" s="547"/>
      <c r="U45" s="547"/>
      <c r="V45" s="547"/>
      <c r="W45" s="548"/>
      <c r="X45" s="549"/>
      <c r="Y45" s="336"/>
      <c r="Z45" s="336"/>
      <c r="AA45" s="336"/>
    </row>
    <row r="46" spans="1:29" ht="20.100000000000001" customHeight="1" thickBot="1">
      <c r="A46" s="336"/>
      <c r="B46" s="347"/>
      <c r="C46" s="535" t="s">
        <v>21</v>
      </c>
      <c r="D46" s="535"/>
      <c r="E46" s="535"/>
      <c r="F46" s="535"/>
      <c r="G46" s="535"/>
      <c r="H46" s="535"/>
      <c r="I46" s="535"/>
      <c r="J46" s="535"/>
      <c r="K46" s="535"/>
      <c r="L46" s="536"/>
      <c r="M46" s="550"/>
      <c r="N46" s="551"/>
      <c r="O46" s="551"/>
      <c r="P46" s="551"/>
      <c r="Q46" s="551"/>
      <c r="R46" s="551"/>
      <c r="S46" s="551"/>
      <c r="T46" s="551"/>
      <c r="U46" s="551"/>
      <c r="V46" s="551"/>
      <c r="W46" s="552"/>
      <c r="X46" s="553"/>
      <c r="Y46" s="336"/>
      <c r="Z46" s="336"/>
      <c r="AA46" s="336"/>
    </row>
    <row r="47" spans="1:29" ht="16.5"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row>
    <row r="48" spans="1:29" ht="20.100000000000001" customHeight="1">
      <c r="A48" s="339" t="s">
        <v>70</v>
      </c>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row>
    <row r="49" spans="1:27" ht="14.4">
      <c r="A49" s="336"/>
      <c r="B49" s="334" t="s">
        <v>2090</v>
      </c>
      <c r="C49" s="336"/>
      <c r="D49" s="336"/>
      <c r="E49" s="336"/>
      <c r="F49" s="336"/>
      <c r="G49" s="336"/>
      <c r="H49" s="336"/>
      <c r="I49" s="336"/>
      <c r="J49" s="336"/>
      <c r="K49" s="336"/>
      <c r="L49" s="336"/>
      <c r="M49" s="336"/>
      <c r="N49" s="336"/>
      <c r="O49" s="336"/>
      <c r="P49" s="336"/>
      <c r="Q49" s="336"/>
      <c r="R49" s="336"/>
      <c r="S49" s="336"/>
      <c r="T49" s="336"/>
      <c r="U49" s="336"/>
      <c r="V49" s="336"/>
      <c r="W49" s="336"/>
      <c r="X49" s="348"/>
      <c r="Y49" s="336"/>
      <c r="Z49" s="336"/>
      <c r="AA49" s="336"/>
    </row>
    <row r="50" spans="1:27" ht="13.2">
      <c r="A50" s="336"/>
      <c r="B50" s="349"/>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row>
    <row r="51" spans="1:27" ht="28.5" customHeight="1">
      <c r="A51" s="336"/>
      <c r="B51" s="527" t="s">
        <v>36</v>
      </c>
      <c r="C51" s="569" t="s">
        <v>2112</v>
      </c>
      <c r="D51" s="527"/>
      <c r="E51" s="527"/>
      <c r="F51" s="527"/>
      <c r="G51" s="527"/>
      <c r="H51" s="527"/>
      <c r="I51" s="527"/>
      <c r="J51" s="527"/>
      <c r="K51" s="527"/>
      <c r="L51" s="527"/>
      <c r="M51" s="527" t="s">
        <v>37</v>
      </c>
      <c r="N51" s="527"/>
      <c r="O51" s="527"/>
      <c r="P51" s="527"/>
      <c r="Q51" s="527"/>
      <c r="R51" s="581" t="s">
        <v>43</v>
      </c>
      <c r="S51" s="582"/>
      <c r="T51" s="582"/>
      <c r="U51" s="582"/>
      <c r="V51" s="582"/>
      <c r="W51" s="583"/>
      <c r="X51" s="527" t="s">
        <v>38</v>
      </c>
      <c r="Y51" s="529" t="s">
        <v>6</v>
      </c>
      <c r="Z51" s="350"/>
      <c r="AA51" s="350"/>
    </row>
    <row r="52" spans="1:27" ht="28.5" customHeight="1" thickBot="1">
      <c r="A52" s="336"/>
      <c r="B52" s="527"/>
      <c r="C52" s="528"/>
      <c r="D52" s="528"/>
      <c r="E52" s="528"/>
      <c r="F52" s="528"/>
      <c r="G52" s="528"/>
      <c r="H52" s="528"/>
      <c r="I52" s="528"/>
      <c r="J52" s="528"/>
      <c r="K52" s="528"/>
      <c r="L52" s="528"/>
      <c r="M52" s="528"/>
      <c r="N52" s="528"/>
      <c r="O52" s="528"/>
      <c r="P52" s="528"/>
      <c r="Q52" s="528"/>
      <c r="R52" s="577" t="s">
        <v>44</v>
      </c>
      <c r="S52" s="528"/>
      <c r="T52" s="528"/>
      <c r="U52" s="528"/>
      <c r="V52" s="528"/>
      <c r="W52" s="351" t="s">
        <v>45</v>
      </c>
      <c r="X52" s="528"/>
      <c r="Y52" s="530"/>
      <c r="Z52" s="348"/>
      <c r="AA52" s="348"/>
    </row>
    <row r="53" spans="1:27" ht="33.9" customHeight="1">
      <c r="A53" s="336"/>
      <c r="B53" s="352">
        <v>1</v>
      </c>
      <c r="C53" s="584"/>
      <c r="D53" s="585"/>
      <c r="E53" s="585"/>
      <c r="F53" s="585"/>
      <c r="G53" s="585"/>
      <c r="H53" s="585"/>
      <c r="I53" s="585"/>
      <c r="J53" s="585"/>
      <c r="K53" s="585"/>
      <c r="L53" s="586"/>
      <c r="M53" s="578"/>
      <c r="N53" s="579"/>
      <c r="O53" s="579"/>
      <c r="P53" s="579"/>
      <c r="Q53" s="580"/>
      <c r="R53" s="571"/>
      <c r="S53" s="572"/>
      <c r="T53" s="572"/>
      <c r="U53" s="572"/>
      <c r="V53" s="573"/>
      <c r="W53" s="75"/>
      <c r="X53" s="76"/>
      <c r="Y53" s="5"/>
      <c r="Z53" s="353"/>
      <c r="AA53" s="354"/>
    </row>
    <row r="54" spans="1:27" ht="33.9" customHeight="1">
      <c r="A54" s="336"/>
      <c r="B54" s="355">
        <f>B53+1</f>
        <v>2</v>
      </c>
      <c r="C54" s="563"/>
      <c r="D54" s="564"/>
      <c r="E54" s="564"/>
      <c r="F54" s="564"/>
      <c r="G54" s="564"/>
      <c r="H54" s="564"/>
      <c r="I54" s="564"/>
      <c r="J54" s="564"/>
      <c r="K54" s="564"/>
      <c r="L54" s="565"/>
      <c r="M54" s="574"/>
      <c r="N54" s="575"/>
      <c r="O54" s="575"/>
      <c r="P54" s="575"/>
      <c r="Q54" s="576"/>
      <c r="R54" s="571"/>
      <c r="S54" s="572"/>
      <c r="T54" s="572"/>
      <c r="U54" s="572"/>
      <c r="V54" s="573"/>
      <c r="W54" s="70"/>
      <c r="X54" s="4"/>
      <c r="Y54" s="5"/>
      <c r="Z54" s="353"/>
      <c r="AA54" s="354"/>
    </row>
    <row r="55" spans="1:27" ht="33.9" customHeight="1">
      <c r="A55" s="336"/>
      <c r="B55" s="355">
        <f t="shared" ref="B55:B118" si="0">B54+1</f>
        <v>3</v>
      </c>
      <c r="C55" s="563"/>
      <c r="D55" s="564"/>
      <c r="E55" s="564"/>
      <c r="F55" s="564"/>
      <c r="G55" s="564"/>
      <c r="H55" s="564"/>
      <c r="I55" s="564"/>
      <c r="J55" s="564"/>
      <c r="K55" s="564"/>
      <c r="L55" s="565"/>
      <c r="M55" s="571"/>
      <c r="N55" s="572"/>
      <c r="O55" s="572"/>
      <c r="P55" s="572"/>
      <c r="Q55" s="573"/>
      <c r="R55" s="571"/>
      <c r="S55" s="572"/>
      <c r="T55" s="572"/>
      <c r="U55" s="572"/>
      <c r="V55" s="573"/>
      <c r="W55" s="70"/>
      <c r="X55" s="4"/>
      <c r="Y55" s="5"/>
      <c r="Z55" s="353"/>
      <c r="AA55" s="354"/>
    </row>
    <row r="56" spans="1:27" ht="33.9" customHeight="1">
      <c r="A56" s="336"/>
      <c r="B56" s="355">
        <f t="shared" si="0"/>
        <v>4</v>
      </c>
      <c r="C56" s="563"/>
      <c r="D56" s="564"/>
      <c r="E56" s="564"/>
      <c r="F56" s="564"/>
      <c r="G56" s="564"/>
      <c r="H56" s="564"/>
      <c r="I56" s="564"/>
      <c r="J56" s="564"/>
      <c r="K56" s="564"/>
      <c r="L56" s="565"/>
      <c r="M56" s="571"/>
      <c r="N56" s="572"/>
      <c r="O56" s="572"/>
      <c r="P56" s="572"/>
      <c r="Q56" s="573"/>
      <c r="R56" s="571"/>
      <c r="S56" s="572"/>
      <c r="T56" s="572"/>
      <c r="U56" s="572"/>
      <c r="V56" s="573"/>
      <c r="W56" s="70"/>
      <c r="X56" s="4"/>
      <c r="Y56" s="5"/>
      <c r="Z56" s="353"/>
      <c r="AA56" s="354"/>
    </row>
    <row r="57" spans="1:27" ht="33.9" customHeight="1">
      <c r="A57" s="336"/>
      <c r="B57" s="355">
        <f t="shared" si="0"/>
        <v>5</v>
      </c>
      <c r="C57" s="563"/>
      <c r="D57" s="564"/>
      <c r="E57" s="564"/>
      <c r="F57" s="564"/>
      <c r="G57" s="564"/>
      <c r="H57" s="564"/>
      <c r="I57" s="564"/>
      <c r="J57" s="564"/>
      <c r="K57" s="564"/>
      <c r="L57" s="565"/>
      <c r="M57" s="571"/>
      <c r="N57" s="572"/>
      <c r="O57" s="572"/>
      <c r="P57" s="572"/>
      <c r="Q57" s="573"/>
      <c r="R57" s="571"/>
      <c r="S57" s="572"/>
      <c r="T57" s="572"/>
      <c r="U57" s="572"/>
      <c r="V57" s="573"/>
      <c r="W57" s="70"/>
      <c r="X57" s="4"/>
      <c r="Y57" s="5"/>
      <c r="Z57" s="353"/>
      <c r="AA57" s="354"/>
    </row>
    <row r="58" spans="1:27" ht="33.9" customHeight="1">
      <c r="A58" s="336"/>
      <c r="B58" s="355">
        <f t="shared" si="0"/>
        <v>6</v>
      </c>
      <c r="C58" s="563"/>
      <c r="D58" s="564"/>
      <c r="E58" s="564"/>
      <c r="F58" s="564"/>
      <c r="G58" s="564"/>
      <c r="H58" s="564"/>
      <c r="I58" s="564"/>
      <c r="J58" s="564"/>
      <c r="K58" s="564"/>
      <c r="L58" s="565"/>
      <c r="M58" s="571"/>
      <c r="N58" s="572"/>
      <c r="O58" s="572"/>
      <c r="P58" s="572"/>
      <c r="Q58" s="573"/>
      <c r="R58" s="571"/>
      <c r="S58" s="572"/>
      <c r="T58" s="572"/>
      <c r="U58" s="572"/>
      <c r="V58" s="573"/>
      <c r="W58" s="70"/>
      <c r="X58" s="4"/>
      <c r="Y58" s="5"/>
      <c r="Z58" s="353"/>
      <c r="AA58" s="354"/>
    </row>
    <row r="59" spans="1:27" ht="33.9" customHeight="1">
      <c r="A59" s="336"/>
      <c r="B59" s="355">
        <f t="shared" si="0"/>
        <v>7</v>
      </c>
      <c r="C59" s="563"/>
      <c r="D59" s="564"/>
      <c r="E59" s="564"/>
      <c r="F59" s="564"/>
      <c r="G59" s="564"/>
      <c r="H59" s="564"/>
      <c r="I59" s="564"/>
      <c r="J59" s="564"/>
      <c r="K59" s="564"/>
      <c r="L59" s="565"/>
      <c r="M59" s="571"/>
      <c r="N59" s="572"/>
      <c r="O59" s="572"/>
      <c r="P59" s="572"/>
      <c r="Q59" s="573"/>
      <c r="R59" s="571"/>
      <c r="S59" s="572"/>
      <c r="T59" s="572"/>
      <c r="U59" s="572"/>
      <c r="V59" s="573"/>
      <c r="W59" s="70"/>
      <c r="X59" s="4"/>
      <c r="Y59" s="5"/>
      <c r="Z59" s="353"/>
      <c r="AA59" s="354"/>
    </row>
    <row r="60" spans="1:27" ht="33.9" customHeight="1">
      <c r="A60" s="336"/>
      <c r="B60" s="355">
        <f t="shared" si="0"/>
        <v>8</v>
      </c>
      <c r="C60" s="566"/>
      <c r="D60" s="567"/>
      <c r="E60" s="567"/>
      <c r="F60" s="567"/>
      <c r="G60" s="567"/>
      <c r="H60" s="567"/>
      <c r="I60" s="567"/>
      <c r="J60" s="567"/>
      <c r="K60" s="567"/>
      <c r="L60" s="568"/>
      <c r="M60" s="570"/>
      <c r="N60" s="570"/>
      <c r="O60" s="570"/>
      <c r="P60" s="570"/>
      <c r="Q60" s="570"/>
      <c r="R60" s="571"/>
      <c r="S60" s="572"/>
      <c r="T60" s="572"/>
      <c r="U60" s="572"/>
      <c r="V60" s="573"/>
      <c r="W60" s="28"/>
      <c r="X60" s="4"/>
      <c r="Y60" s="5"/>
      <c r="Z60" s="353"/>
      <c r="AA60" s="354"/>
    </row>
    <row r="61" spans="1:27" ht="33.9" customHeight="1">
      <c r="A61" s="336"/>
      <c r="B61" s="355">
        <f t="shared" si="0"/>
        <v>9</v>
      </c>
      <c r="C61" s="566"/>
      <c r="D61" s="567"/>
      <c r="E61" s="567"/>
      <c r="F61" s="567"/>
      <c r="G61" s="567"/>
      <c r="H61" s="567"/>
      <c r="I61" s="567"/>
      <c r="J61" s="567"/>
      <c r="K61" s="567"/>
      <c r="L61" s="568"/>
      <c r="M61" s="570"/>
      <c r="N61" s="570"/>
      <c r="O61" s="570"/>
      <c r="P61" s="570"/>
      <c r="Q61" s="570"/>
      <c r="R61" s="571"/>
      <c r="S61" s="572"/>
      <c r="T61" s="572"/>
      <c r="U61" s="572"/>
      <c r="V61" s="573"/>
      <c r="W61" s="28"/>
      <c r="X61" s="4"/>
      <c r="Y61" s="5"/>
      <c r="Z61" s="353"/>
      <c r="AA61" s="354"/>
    </row>
    <row r="62" spans="1:27" ht="33.9" customHeight="1">
      <c r="A62" s="336"/>
      <c r="B62" s="355">
        <f t="shared" si="0"/>
        <v>10</v>
      </c>
      <c r="C62" s="566"/>
      <c r="D62" s="567"/>
      <c r="E62" s="567"/>
      <c r="F62" s="567"/>
      <c r="G62" s="567"/>
      <c r="H62" s="567"/>
      <c r="I62" s="567"/>
      <c r="J62" s="567"/>
      <c r="K62" s="567"/>
      <c r="L62" s="568"/>
      <c r="M62" s="570"/>
      <c r="N62" s="570"/>
      <c r="O62" s="570"/>
      <c r="P62" s="570"/>
      <c r="Q62" s="570"/>
      <c r="R62" s="571"/>
      <c r="S62" s="572"/>
      <c r="T62" s="572"/>
      <c r="U62" s="572"/>
      <c r="V62" s="573"/>
      <c r="W62" s="28"/>
      <c r="X62" s="4"/>
      <c r="Y62" s="5"/>
      <c r="Z62" s="353"/>
      <c r="AA62" s="354"/>
    </row>
    <row r="63" spans="1:27" ht="33.9" customHeight="1">
      <c r="A63" s="336"/>
      <c r="B63" s="355">
        <f t="shared" si="0"/>
        <v>11</v>
      </c>
      <c r="C63" s="566"/>
      <c r="D63" s="567"/>
      <c r="E63" s="567"/>
      <c r="F63" s="567"/>
      <c r="G63" s="567"/>
      <c r="H63" s="567"/>
      <c r="I63" s="567"/>
      <c r="J63" s="567"/>
      <c r="K63" s="567"/>
      <c r="L63" s="568"/>
      <c r="M63" s="570"/>
      <c r="N63" s="570"/>
      <c r="O63" s="570"/>
      <c r="P63" s="570"/>
      <c r="Q63" s="570"/>
      <c r="R63" s="571"/>
      <c r="S63" s="572"/>
      <c r="T63" s="572"/>
      <c r="U63" s="572"/>
      <c r="V63" s="573"/>
      <c r="W63" s="28"/>
      <c r="X63" s="4"/>
      <c r="Y63" s="5"/>
      <c r="Z63" s="353"/>
      <c r="AA63" s="354"/>
    </row>
    <row r="64" spans="1:27" ht="33.9" customHeight="1">
      <c r="A64" s="336"/>
      <c r="B64" s="355">
        <f t="shared" si="0"/>
        <v>12</v>
      </c>
      <c r="C64" s="566"/>
      <c r="D64" s="567"/>
      <c r="E64" s="567"/>
      <c r="F64" s="567"/>
      <c r="G64" s="567"/>
      <c r="H64" s="567"/>
      <c r="I64" s="567"/>
      <c r="J64" s="567"/>
      <c r="K64" s="567"/>
      <c r="L64" s="568"/>
      <c r="M64" s="570"/>
      <c r="N64" s="570"/>
      <c r="O64" s="570"/>
      <c r="P64" s="570"/>
      <c r="Q64" s="570"/>
      <c r="R64" s="571"/>
      <c r="S64" s="572"/>
      <c r="T64" s="572"/>
      <c r="U64" s="572"/>
      <c r="V64" s="573"/>
      <c r="W64" s="28"/>
      <c r="X64" s="4"/>
      <c r="Y64" s="5"/>
      <c r="Z64" s="353"/>
      <c r="AA64" s="354"/>
    </row>
    <row r="65" spans="1:27" ht="33.9" customHeight="1">
      <c r="A65" s="336"/>
      <c r="B65" s="355">
        <f t="shared" si="0"/>
        <v>13</v>
      </c>
      <c r="C65" s="566"/>
      <c r="D65" s="567"/>
      <c r="E65" s="567"/>
      <c r="F65" s="567"/>
      <c r="G65" s="567"/>
      <c r="H65" s="567"/>
      <c r="I65" s="567"/>
      <c r="J65" s="567"/>
      <c r="K65" s="567"/>
      <c r="L65" s="568"/>
      <c r="M65" s="570"/>
      <c r="N65" s="570"/>
      <c r="O65" s="570"/>
      <c r="P65" s="570"/>
      <c r="Q65" s="570"/>
      <c r="R65" s="571"/>
      <c r="S65" s="572"/>
      <c r="T65" s="572"/>
      <c r="U65" s="572"/>
      <c r="V65" s="573"/>
      <c r="W65" s="28"/>
      <c r="X65" s="4"/>
      <c r="Y65" s="5"/>
      <c r="Z65" s="353"/>
      <c r="AA65" s="354"/>
    </row>
    <row r="66" spans="1:27" ht="33.9" customHeight="1">
      <c r="A66" s="336"/>
      <c r="B66" s="355">
        <f t="shared" si="0"/>
        <v>14</v>
      </c>
      <c r="C66" s="566"/>
      <c r="D66" s="567"/>
      <c r="E66" s="567"/>
      <c r="F66" s="567"/>
      <c r="G66" s="567"/>
      <c r="H66" s="567"/>
      <c r="I66" s="567"/>
      <c r="J66" s="567"/>
      <c r="K66" s="567"/>
      <c r="L66" s="568"/>
      <c r="M66" s="570"/>
      <c r="N66" s="570"/>
      <c r="O66" s="570"/>
      <c r="P66" s="570"/>
      <c r="Q66" s="570"/>
      <c r="R66" s="571"/>
      <c r="S66" s="572"/>
      <c r="T66" s="572"/>
      <c r="U66" s="572"/>
      <c r="V66" s="573"/>
      <c r="W66" s="28"/>
      <c r="X66" s="4"/>
      <c r="Y66" s="5"/>
      <c r="Z66" s="353"/>
      <c r="AA66" s="354"/>
    </row>
    <row r="67" spans="1:27" ht="33.9" customHeight="1">
      <c r="A67" s="336"/>
      <c r="B67" s="355">
        <f t="shared" si="0"/>
        <v>15</v>
      </c>
      <c r="C67" s="566"/>
      <c r="D67" s="567"/>
      <c r="E67" s="567"/>
      <c r="F67" s="567"/>
      <c r="G67" s="567"/>
      <c r="H67" s="567"/>
      <c r="I67" s="567"/>
      <c r="J67" s="567"/>
      <c r="K67" s="567"/>
      <c r="L67" s="568"/>
      <c r="M67" s="570"/>
      <c r="N67" s="570"/>
      <c r="O67" s="570"/>
      <c r="P67" s="570"/>
      <c r="Q67" s="570"/>
      <c r="R67" s="571"/>
      <c r="S67" s="572"/>
      <c r="T67" s="572"/>
      <c r="U67" s="572"/>
      <c r="V67" s="573"/>
      <c r="W67" s="28"/>
      <c r="X67" s="4"/>
      <c r="Y67" s="5"/>
      <c r="Z67" s="353"/>
      <c r="AA67" s="354"/>
    </row>
    <row r="68" spans="1:27" ht="33.9" customHeight="1">
      <c r="A68" s="336"/>
      <c r="B68" s="355">
        <f t="shared" si="0"/>
        <v>16</v>
      </c>
      <c r="C68" s="566"/>
      <c r="D68" s="567"/>
      <c r="E68" s="567"/>
      <c r="F68" s="567"/>
      <c r="G68" s="567"/>
      <c r="H68" s="567"/>
      <c r="I68" s="567"/>
      <c r="J68" s="567"/>
      <c r="K68" s="567"/>
      <c r="L68" s="568"/>
      <c r="M68" s="570"/>
      <c r="N68" s="570"/>
      <c r="O68" s="570"/>
      <c r="P68" s="570"/>
      <c r="Q68" s="570"/>
      <c r="R68" s="571"/>
      <c r="S68" s="572"/>
      <c r="T68" s="572"/>
      <c r="U68" s="572"/>
      <c r="V68" s="573"/>
      <c r="W68" s="28"/>
      <c r="X68" s="4"/>
      <c r="Y68" s="5"/>
      <c r="Z68" s="353"/>
      <c r="AA68" s="354"/>
    </row>
    <row r="69" spans="1:27" ht="33.9" customHeight="1">
      <c r="A69" s="336"/>
      <c r="B69" s="355">
        <f t="shared" si="0"/>
        <v>17</v>
      </c>
      <c r="C69" s="566"/>
      <c r="D69" s="567"/>
      <c r="E69" s="567"/>
      <c r="F69" s="567"/>
      <c r="G69" s="567"/>
      <c r="H69" s="567"/>
      <c r="I69" s="567"/>
      <c r="J69" s="567"/>
      <c r="K69" s="567"/>
      <c r="L69" s="568"/>
      <c r="M69" s="570"/>
      <c r="N69" s="570"/>
      <c r="O69" s="570"/>
      <c r="P69" s="570"/>
      <c r="Q69" s="570"/>
      <c r="R69" s="571"/>
      <c r="S69" s="572"/>
      <c r="T69" s="572"/>
      <c r="U69" s="572"/>
      <c r="V69" s="573"/>
      <c r="W69" s="28"/>
      <c r="X69" s="4"/>
      <c r="Y69" s="5"/>
      <c r="Z69" s="353"/>
      <c r="AA69" s="354"/>
    </row>
    <row r="70" spans="1:27" ht="33.9" customHeight="1">
      <c r="A70" s="336"/>
      <c r="B70" s="355">
        <f t="shared" si="0"/>
        <v>18</v>
      </c>
      <c r="C70" s="566"/>
      <c r="D70" s="567"/>
      <c r="E70" s="567"/>
      <c r="F70" s="567"/>
      <c r="G70" s="567"/>
      <c r="H70" s="567"/>
      <c r="I70" s="567"/>
      <c r="J70" s="567"/>
      <c r="K70" s="567"/>
      <c r="L70" s="568"/>
      <c r="M70" s="570"/>
      <c r="N70" s="570"/>
      <c r="O70" s="570"/>
      <c r="P70" s="570"/>
      <c r="Q70" s="570"/>
      <c r="R70" s="571"/>
      <c r="S70" s="572"/>
      <c r="T70" s="572"/>
      <c r="U70" s="572"/>
      <c r="V70" s="573"/>
      <c r="W70" s="28"/>
      <c r="X70" s="4"/>
      <c r="Y70" s="5"/>
      <c r="Z70" s="353"/>
      <c r="AA70" s="354"/>
    </row>
    <row r="71" spans="1:27" ht="33.9" customHeight="1">
      <c r="A71" s="336"/>
      <c r="B71" s="355">
        <f t="shared" si="0"/>
        <v>19</v>
      </c>
      <c r="C71" s="566"/>
      <c r="D71" s="567"/>
      <c r="E71" s="567"/>
      <c r="F71" s="567"/>
      <c r="G71" s="567"/>
      <c r="H71" s="567"/>
      <c r="I71" s="567"/>
      <c r="J71" s="567"/>
      <c r="K71" s="567"/>
      <c r="L71" s="568"/>
      <c r="M71" s="570"/>
      <c r="N71" s="570"/>
      <c r="O71" s="570"/>
      <c r="P71" s="570"/>
      <c r="Q71" s="570"/>
      <c r="R71" s="571"/>
      <c r="S71" s="572"/>
      <c r="T71" s="572"/>
      <c r="U71" s="572"/>
      <c r="V71" s="573"/>
      <c r="W71" s="28"/>
      <c r="X71" s="4"/>
      <c r="Y71" s="5"/>
      <c r="Z71" s="353"/>
      <c r="AA71" s="354"/>
    </row>
    <row r="72" spans="1:27" ht="33.9" customHeight="1">
      <c r="A72" s="336"/>
      <c r="B72" s="355">
        <f t="shared" si="0"/>
        <v>20</v>
      </c>
      <c r="C72" s="566"/>
      <c r="D72" s="567"/>
      <c r="E72" s="567"/>
      <c r="F72" s="567"/>
      <c r="G72" s="567"/>
      <c r="H72" s="567"/>
      <c r="I72" s="567"/>
      <c r="J72" s="567"/>
      <c r="K72" s="567"/>
      <c r="L72" s="568"/>
      <c r="M72" s="570"/>
      <c r="N72" s="570"/>
      <c r="O72" s="570"/>
      <c r="P72" s="570"/>
      <c r="Q72" s="570"/>
      <c r="R72" s="571"/>
      <c r="S72" s="572"/>
      <c r="T72" s="572"/>
      <c r="U72" s="572"/>
      <c r="V72" s="573"/>
      <c r="W72" s="28"/>
      <c r="X72" s="4"/>
      <c r="Y72" s="5"/>
      <c r="Z72" s="353"/>
      <c r="AA72" s="354"/>
    </row>
    <row r="73" spans="1:27" ht="33.9" customHeight="1">
      <c r="A73" s="336"/>
      <c r="B73" s="355">
        <f t="shared" si="0"/>
        <v>21</v>
      </c>
      <c r="C73" s="566"/>
      <c r="D73" s="567"/>
      <c r="E73" s="567"/>
      <c r="F73" s="567"/>
      <c r="G73" s="567"/>
      <c r="H73" s="567"/>
      <c r="I73" s="567"/>
      <c r="J73" s="567"/>
      <c r="K73" s="567"/>
      <c r="L73" s="568"/>
      <c r="M73" s="570"/>
      <c r="N73" s="570"/>
      <c r="O73" s="570"/>
      <c r="P73" s="570"/>
      <c r="Q73" s="570"/>
      <c r="R73" s="571"/>
      <c r="S73" s="572"/>
      <c r="T73" s="572"/>
      <c r="U73" s="572"/>
      <c r="V73" s="573"/>
      <c r="W73" s="28"/>
      <c r="X73" s="4"/>
      <c r="Y73" s="5"/>
      <c r="Z73" s="353"/>
      <c r="AA73" s="354"/>
    </row>
    <row r="74" spans="1:27" ht="33.9" customHeight="1">
      <c r="A74" s="336"/>
      <c r="B74" s="355">
        <f t="shared" si="0"/>
        <v>22</v>
      </c>
      <c r="C74" s="566"/>
      <c r="D74" s="567"/>
      <c r="E74" s="567"/>
      <c r="F74" s="567"/>
      <c r="G74" s="567"/>
      <c r="H74" s="567"/>
      <c r="I74" s="567"/>
      <c r="J74" s="567"/>
      <c r="K74" s="567"/>
      <c r="L74" s="568"/>
      <c r="M74" s="570"/>
      <c r="N74" s="570"/>
      <c r="O74" s="570"/>
      <c r="P74" s="570"/>
      <c r="Q74" s="570"/>
      <c r="R74" s="571"/>
      <c r="S74" s="572"/>
      <c r="T74" s="572"/>
      <c r="U74" s="572"/>
      <c r="V74" s="573"/>
      <c r="W74" s="28"/>
      <c r="X74" s="4"/>
      <c r="Y74" s="5"/>
      <c r="Z74" s="353"/>
      <c r="AA74" s="354"/>
    </row>
    <row r="75" spans="1:27" ht="33.9" customHeight="1">
      <c r="A75" s="336"/>
      <c r="B75" s="355">
        <f t="shared" si="0"/>
        <v>23</v>
      </c>
      <c r="C75" s="566"/>
      <c r="D75" s="567"/>
      <c r="E75" s="567"/>
      <c r="F75" s="567"/>
      <c r="G75" s="567"/>
      <c r="H75" s="567"/>
      <c r="I75" s="567"/>
      <c r="J75" s="567"/>
      <c r="K75" s="567"/>
      <c r="L75" s="568"/>
      <c r="M75" s="570"/>
      <c r="N75" s="570"/>
      <c r="O75" s="570"/>
      <c r="P75" s="570"/>
      <c r="Q75" s="570"/>
      <c r="R75" s="571"/>
      <c r="S75" s="572"/>
      <c r="T75" s="572"/>
      <c r="U75" s="572"/>
      <c r="V75" s="573"/>
      <c r="W75" s="28"/>
      <c r="X75" s="4"/>
      <c r="Y75" s="5"/>
      <c r="Z75" s="353"/>
      <c r="AA75" s="354"/>
    </row>
    <row r="76" spans="1:27" ht="33.9" customHeight="1">
      <c r="A76" s="336"/>
      <c r="B76" s="355">
        <f t="shared" si="0"/>
        <v>24</v>
      </c>
      <c r="C76" s="566"/>
      <c r="D76" s="567"/>
      <c r="E76" s="567"/>
      <c r="F76" s="567"/>
      <c r="G76" s="567"/>
      <c r="H76" s="567"/>
      <c r="I76" s="567"/>
      <c r="J76" s="567"/>
      <c r="K76" s="567"/>
      <c r="L76" s="568"/>
      <c r="M76" s="570"/>
      <c r="N76" s="570"/>
      <c r="O76" s="570"/>
      <c r="P76" s="570"/>
      <c r="Q76" s="570"/>
      <c r="R76" s="571"/>
      <c r="S76" s="572"/>
      <c r="T76" s="572"/>
      <c r="U76" s="572"/>
      <c r="V76" s="573"/>
      <c r="W76" s="28"/>
      <c r="X76" s="4"/>
      <c r="Y76" s="5"/>
      <c r="Z76" s="353"/>
      <c r="AA76" s="354"/>
    </row>
    <row r="77" spans="1:27" ht="33.9" customHeight="1">
      <c r="A77" s="336"/>
      <c r="B77" s="355">
        <f t="shared" si="0"/>
        <v>25</v>
      </c>
      <c r="C77" s="566"/>
      <c r="D77" s="567"/>
      <c r="E77" s="567"/>
      <c r="F77" s="567"/>
      <c r="G77" s="567"/>
      <c r="H77" s="567"/>
      <c r="I77" s="567"/>
      <c r="J77" s="567"/>
      <c r="K77" s="567"/>
      <c r="L77" s="568"/>
      <c r="M77" s="570"/>
      <c r="N77" s="570"/>
      <c r="O77" s="570"/>
      <c r="P77" s="570"/>
      <c r="Q77" s="570"/>
      <c r="R77" s="571"/>
      <c r="S77" s="572"/>
      <c r="T77" s="572"/>
      <c r="U77" s="572"/>
      <c r="V77" s="573"/>
      <c r="W77" s="28"/>
      <c r="X77" s="4"/>
      <c r="Y77" s="5"/>
      <c r="Z77" s="353"/>
      <c r="AA77" s="354"/>
    </row>
    <row r="78" spans="1:27" ht="33.9" customHeight="1">
      <c r="A78" s="336"/>
      <c r="B78" s="355">
        <f t="shared" si="0"/>
        <v>26</v>
      </c>
      <c r="C78" s="566"/>
      <c r="D78" s="567"/>
      <c r="E78" s="567"/>
      <c r="F78" s="567"/>
      <c r="G78" s="567"/>
      <c r="H78" s="567"/>
      <c r="I78" s="567"/>
      <c r="J78" s="567"/>
      <c r="K78" s="567"/>
      <c r="L78" s="568"/>
      <c r="M78" s="570"/>
      <c r="N78" s="570"/>
      <c r="O78" s="570"/>
      <c r="P78" s="570"/>
      <c r="Q78" s="570"/>
      <c r="R78" s="571"/>
      <c r="S78" s="572"/>
      <c r="T78" s="572"/>
      <c r="U78" s="572"/>
      <c r="V78" s="573"/>
      <c r="W78" s="28"/>
      <c r="X78" s="4"/>
      <c r="Y78" s="5"/>
      <c r="Z78" s="353"/>
      <c r="AA78" s="354"/>
    </row>
    <row r="79" spans="1:27" ht="33.9" customHeight="1">
      <c r="A79" s="336"/>
      <c r="B79" s="355">
        <f t="shared" si="0"/>
        <v>27</v>
      </c>
      <c r="C79" s="566"/>
      <c r="D79" s="567"/>
      <c r="E79" s="567"/>
      <c r="F79" s="567"/>
      <c r="G79" s="567"/>
      <c r="H79" s="567"/>
      <c r="I79" s="567"/>
      <c r="J79" s="567"/>
      <c r="K79" s="567"/>
      <c r="L79" s="568"/>
      <c r="M79" s="570"/>
      <c r="N79" s="570"/>
      <c r="O79" s="570"/>
      <c r="P79" s="570"/>
      <c r="Q79" s="570"/>
      <c r="R79" s="571"/>
      <c r="S79" s="572"/>
      <c r="T79" s="572"/>
      <c r="U79" s="572"/>
      <c r="V79" s="573"/>
      <c r="W79" s="28"/>
      <c r="X79" s="4"/>
      <c r="Y79" s="5"/>
      <c r="Z79" s="353"/>
      <c r="AA79" s="354"/>
    </row>
    <row r="80" spans="1:27" ht="33.9" customHeight="1">
      <c r="A80" s="336"/>
      <c r="B80" s="355">
        <f t="shared" si="0"/>
        <v>28</v>
      </c>
      <c r="C80" s="566"/>
      <c r="D80" s="567"/>
      <c r="E80" s="567"/>
      <c r="F80" s="567"/>
      <c r="G80" s="567"/>
      <c r="H80" s="567"/>
      <c r="I80" s="567"/>
      <c r="J80" s="567"/>
      <c r="K80" s="567"/>
      <c r="L80" s="568"/>
      <c r="M80" s="570"/>
      <c r="N80" s="570"/>
      <c r="O80" s="570"/>
      <c r="P80" s="570"/>
      <c r="Q80" s="570"/>
      <c r="R80" s="571"/>
      <c r="S80" s="572"/>
      <c r="T80" s="572"/>
      <c r="U80" s="572"/>
      <c r="V80" s="573"/>
      <c r="W80" s="28"/>
      <c r="X80" s="4"/>
      <c r="Y80" s="5"/>
      <c r="Z80" s="353"/>
      <c r="AA80" s="354"/>
    </row>
    <row r="81" spans="1:27" ht="33.9" customHeight="1">
      <c r="A81" s="336"/>
      <c r="B81" s="355">
        <f t="shared" si="0"/>
        <v>29</v>
      </c>
      <c r="C81" s="566"/>
      <c r="D81" s="567"/>
      <c r="E81" s="567"/>
      <c r="F81" s="567"/>
      <c r="G81" s="567"/>
      <c r="H81" s="567"/>
      <c r="I81" s="567"/>
      <c r="J81" s="567"/>
      <c r="K81" s="567"/>
      <c r="L81" s="568"/>
      <c r="M81" s="570"/>
      <c r="N81" s="570"/>
      <c r="O81" s="570"/>
      <c r="P81" s="570"/>
      <c r="Q81" s="570"/>
      <c r="R81" s="571"/>
      <c r="S81" s="572"/>
      <c r="T81" s="572"/>
      <c r="U81" s="572"/>
      <c r="V81" s="573"/>
      <c r="W81" s="28"/>
      <c r="X81" s="4"/>
      <c r="Y81" s="5"/>
      <c r="Z81" s="353"/>
      <c r="AA81" s="354"/>
    </row>
    <row r="82" spans="1:27" ht="33.9" customHeight="1">
      <c r="A82" s="336"/>
      <c r="B82" s="355">
        <f t="shared" si="0"/>
        <v>30</v>
      </c>
      <c r="C82" s="566"/>
      <c r="D82" s="567"/>
      <c r="E82" s="567"/>
      <c r="F82" s="567"/>
      <c r="G82" s="567"/>
      <c r="H82" s="567"/>
      <c r="I82" s="567"/>
      <c r="J82" s="567"/>
      <c r="K82" s="567"/>
      <c r="L82" s="568"/>
      <c r="M82" s="570"/>
      <c r="N82" s="570"/>
      <c r="O82" s="570"/>
      <c r="P82" s="570"/>
      <c r="Q82" s="570"/>
      <c r="R82" s="571"/>
      <c r="S82" s="572"/>
      <c r="T82" s="572"/>
      <c r="U82" s="572"/>
      <c r="V82" s="573"/>
      <c r="W82" s="28"/>
      <c r="X82" s="4"/>
      <c r="Y82" s="5"/>
      <c r="Z82" s="353"/>
      <c r="AA82" s="354"/>
    </row>
    <row r="83" spans="1:27" ht="33.9" customHeight="1">
      <c r="A83" s="336"/>
      <c r="B83" s="355">
        <f t="shared" si="0"/>
        <v>31</v>
      </c>
      <c r="C83" s="566"/>
      <c r="D83" s="567"/>
      <c r="E83" s="567"/>
      <c r="F83" s="567"/>
      <c r="G83" s="567"/>
      <c r="H83" s="567"/>
      <c r="I83" s="567"/>
      <c r="J83" s="567"/>
      <c r="K83" s="567"/>
      <c r="L83" s="568"/>
      <c r="M83" s="570"/>
      <c r="N83" s="570"/>
      <c r="O83" s="570"/>
      <c r="P83" s="570"/>
      <c r="Q83" s="570"/>
      <c r="R83" s="571"/>
      <c r="S83" s="572"/>
      <c r="T83" s="572"/>
      <c r="U83" s="572"/>
      <c r="V83" s="573"/>
      <c r="W83" s="28"/>
      <c r="X83" s="4"/>
      <c r="Y83" s="5"/>
      <c r="Z83" s="353"/>
      <c r="AA83" s="354"/>
    </row>
    <row r="84" spans="1:27" ht="33.9" customHeight="1">
      <c r="A84" s="336"/>
      <c r="B84" s="355">
        <f t="shared" si="0"/>
        <v>32</v>
      </c>
      <c r="C84" s="566"/>
      <c r="D84" s="567"/>
      <c r="E84" s="567"/>
      <c r="F84" s="567"/>
      <c r="G84" s="567"/>
      <c r="H84" s="567"/>
      <c r="I84" s="567"/>
      <c r="J84" s="567"/>
      <c r="K84" s="567"/>
      <c r="L84" s="568"/>
      <c r="M84" s="570"/>
      <c r="N84" s="570"/>
      <c r="O84" s="570"/>
      <c r="P84" s="570"/>
      <c r="Q84" s="570"/>
      <c r="R84" s="571"/>
      <c r="S84" s="572"/>
      <c r="T84" s="572"/>
      <c r="U84" s="572"/>
      <c r="V84" s="573"/>
      <c r="W84" s="28"/>
      <c r="X84" s="4"/>
      <c r="Y84" s="5"/>
      <c r="Z84" s="353"/>
      <c r="AA84" s="354"/>
    </row>
    <row r="85" spans="1:27" ht="33.9" customHeight="1">
      <c r="A85" s="336"/>
      <c r="B85" s="355">
        <f t="shared" si="0"/>
        <v>33</v>
      </c>
      <c r="C85" s="566"/>
      <c r="D85" s="567"/>
      <c r="E85" s="567"/>
      <c r="F85" s="567"/>
      <c r="G85" s="567"/>
      <c r="H85" s="567"/>
      <c r="I85" s="567"/>
      <c r="J85" s="567"/>
      <c r="K85" s="567"/>
      <c r="L85" s="568"/>
      <c r="M85" s="570"/>
      <c r="N85" s="570"/>
      <c r="O85" s="570"/>
      <c r="P85" s="570"/>
      <c r="Q85" s="570"/>
      <c r="R85" s="571"/>
      <c r="S85" s="572"/>
      <c r="T85" s="572"/>
      <c r="U85" s="572"/>
      <c r="V85" s="573"/>
      <c r="W85" s="28"/>
      <c r="X85" s="4"/>
      <c r="Y85" s="5"/>
      <c r="Z85" s="353"/>
      <c r="AA85" s="354"/>
    </row>
    <row r="86" spans="1:27" ht="33.9" customHeight="1">
      <c r="A86" s="336"/>
      <c r="B86" s="355">
        <f t="shared" si="0"/>
        <v>34</v>
      </c>
      <c r="C86" s="566"/>
      <c r="D86" s="567"/>
      <c r="E86" s="567"/>
      <c r="F86" s="567"/>
      <c r="G86" s="567"/>
      <c r="H86" s="567"/>
      <c r="I86" s="567"/>
      <c r="J86" s="567"/>
      <c r="K86" s="567"/>
      <c r="L86" s="568"/>
      <c r="M86" s="570"/>
      <c r="N86" s="570"/>
      <c r="O86" s="570"/>
      <c r="P86" s="570"/>
      <c r="Q86" s="570"/>
      <c r="R86" s="571"/>
      <c r="S86" s="572"/>
      <c r="T86" s="572"/>
      <c r="U86" s="572"/>
      <c r="V86" s="573"/>
      <c r="W86" s="28"/>
      <c r="X86" s="4"/>
      <c r="Y86" s="5"/>
      <c r="Z86" s="353"/>
      <c r="AA86" s="354"/>
    </row>
    <row r="87" spans="1:27" ht="33.9" customHeight="1">
      <c r="A87" s="336"/>
      <c r="B87" s="355">
        <f t="shared" si="0"/>
        <v>35</v>
      </c>
      <c r="C87" s="566"/>
      <c r="D87" s="567"/>
      <c r="E87" s="567"/>
      <c r="F87" s="567"/>
      <c r="G87" s="567"/>
      <c r="H87" s="567"/>
      <c r="I87" s="567"/>
      <c r="J87" s="567"/>
      <c r="K87" s="567"/>
      <c r="L87" s="568"/>
      <c r="M87" s="570"/>
      <c r="N87" s="570"/>
      <c r="O87" s="570"/>
      <c r="P87" s="570"/>
      <c r="Q87" s="570"/>
      <c r="R87" s="571"/>
      <c r="S87" s="572"/>
      <c r="T87" s="572"/>
      <c r="U87" s="572"/>
      <c r="V87" s="573"/>
      <c r="W87" s="28"/>
      <c r="X87" s="4"/>
      <c r="Y87" s="5"/>
      <c r="Z87" s="353"/>
      <c r="AA87" s="354"/>
    </row>
    <row r="88" spans="1:27" ht="33.9" customHeight="1">
      <c r="A88" s="336"/>
      <c r="B88" s="355">
        <f t="shared" si="0"/>
        <v>36</v>
      </c>
      <c r="C88" s="566"/>
      <c r="D88" s="567"/>
      <c r="E88" s="567"/>
      <c r="F88" s="567"/>
      <c r="G88" s="567"/>
      <c r="H88" s="567"/>
      <c r="I88" s="567"/>
      <c r="J88" s="567"/>
      <c r="K88" s="567"/>
      <c r="L88" s="568"/>
      <c r="M88" s="570"/>
      <c r="N88" s="570"/>
      <c r="O88" s="570"/>
      <c r="P88" s="570"/>
      <c r="Q88" s="570"/>
      <c r="R88" s="571"/>
      <c r="S88" s="572"/>
      <c r="T88" s="572"/>
      <c r="U88" s="572"/>
      <c r="V88" s="573"/>
      <c r="W88" s="28"/>
      <c r="X88" s="4"/>
      <c r="Y88" s="5"/>
      <c r="Z88" s="353"/>
      <c r="AA88" s="354"/>
    </row>
    <row r="89" spans="1:27" ht="33.9" customHeight="1">
      <c r="A89" s="336"/>
      <c r="B89" s="355">
        <f t="shared" si="0"/>
        <v>37</v>
      </c>
      <c r="C89" s="566"/>
      <c r="D89" s="567"/>
      <c r="E89" s="567"/>
      <c r="F89" s="567"/>
      <c r="G89" s="567"/>
      <c r="H89" s="567"/>
      <c r="I89" s="567"/>
      <c r="J89" s="567"/>
      <c r="K89" s="567"/>
      <c r="L89" s="568"/>
      <c r="M89" s="570"/>
      <c r="N89" s="570"/>
      <c r="O89" s="570"/>
      <c r="P89" s="570"/>
      <c r="Q89" s="570"/>
      <c r="R89" s="571"/>
      <c r="S89" s="572"/>
      <c r="T89" s="572"/>
      <c r="U89" s="572"/>
      <c r="V89" s="573"/>
      <c r="W89" s="28"/>
      <c r="X89" s="4"/>
      <c r="Y89" s="5"/>
      <c r="Z89" s="353"/>
      <c r="AA89" s="354"/>
    </row>
    <row r="90" spans="1:27" ht="33.9" customHeight="1">
      <c r="A90" s="336"/>
      <c r="B90" s="355">
        <f t="shared" si="0"/>
        <v>38</v>
      </c>
      <c r="C90" s="566"/>
      <c r="D90" s="567"/>
      <c r="E90" s="567"/>
      <c r="F90" s="567"/>
      <c r="G90" s="567"/>
      <c r="H90" s="567"/>
      <c r="I90" s="567"/>
      <c r="J90" s="567"/>
      <c r="K90" s="567"/>
      <c r="L90" s="568"/>
      <c r="M90" s="570"/>
      <c r="N90" s="570"/>
      <c r="O90" s="570"/>
      <c r="P90" s="570"/>
      <c r="Q90" s="570"/>
      <c r="R90" s="571"/>
      <c r="S90" s="572"/>
      <c r="T90" s="572"/>
      <c r="U90" s="572"/>
      <c r="V90" s="573"/>
      <c r="W90" s="28"/>
      <c r="X90" s="4"/>
      <c r="Y90" s="5"/>
      <c r="Z90" s="353"/>
      <c r="AA90" s="354"/>
    </row>
    <row r="91" spans="1:27" ht="33.9" customHeight="1">
      <c r="A91" s="336"/>
      <c r="B91" s="355">
        <f t="shared" si="0"/>
        <v>39</v>
      </c>
      <c r="C91" s="566"/>
      <c r="D91" s="567"/>
      <c r="E91" s="567"/>
      <c r="F91" s="567"/>
      <c r="G91" s="567"/>
      <c r="H91" s="567"/>
      <c r="I91" s="567"/>
      <c r="J91" s="567"/>
      <c r="K91" s="567"/>
      <c r="L91" s="568"/>
      <c r="M91" s="570"/>
      <c r="N91" s="570"/>
      <c r="O91" s="570"/>
      <c r="P91" s="570"/>
      <c r="Q91" s="570"/>
      <c r="R91" s="571"/>
      <c r="S91" s="572"/>
      <c r="T91" s="572"/>
      <c r="U91" s="572"/>
      <c r="V91" s="573"/>
      <c r="W91" s="28"/>
      <c r="X91" s="4"/>
      <c r="Y91" s="5"/>
      <c r="Z91" s="353"/>
      <c r="AA91" s="354"/>
    </row>
    <row r="92" spans="1:27" ht="33.9" customHeight="1">
      <c r="A92" s="336"/>
      <c r="B92" s="355">
        <f t="shared" si="0"/>
        <v>40</v>
      </c>
      <c r="C92" s="566"/>
      <c r="D92" s="567"/>
      <c r="E92" s="567"/>
      <c r="F92" s="567"/>
      <c r="G92" s="567"/>
      <c r="H92" s="567"/>
      <c r="I92" s="567"/>
      <c r="J92" s="567"/>
      <c r="K92" s="567"/>
      <c r="L92" s="568"/>
      <c r="M92" s="570"/>
      <c r="N92" s="570"/>
      <c r="O92" s="570"/>
      <c r="P92" s="570"/>
      <c r="Q92" s="570"/>
      <c r="R92" s="571"/>
      <c r="S92" s="572"/>
      <c r="T92" s="572"/>
      <c r="U92" s="572"/>
      <c r="V92" s="573"/>
      <c r="W92" s="28"/>
      <c r="X92" s="4"/>
      <c r="Y92" s="5"/>
      <c r="Z92" s="353"/>
      <c r="AA92" s="354"/>
    </row>
    <row r="93" spans="1:27" ht="33.9" customHeight="1">
      <c r="A93" s="336"/>
      <c r="B93" s="355">
        <f t="shared" si="0"/>
        <v>41</v>
      </c>
      <c r="C93" s="566"/>
      <c r="D93" s="567"/>
      <c r="E93" s="567"/>
      <c r="F93" s="567"/>
      <c r="G93" s="567"/>
      <c r="H93" s="567"/>
      <c r="I93" s="567"/>
      <c r="J93" s="567"/>
      <c r="K93" s="567"/>
      <c r="L93" s="568"/>
      <c r="M93" s="570"/>
      <c r="N93" s="570"/>
      <c r="O93" s="570"/>
      <c r="P93" s="570"/>
      <c r="Q93" s="570"/>
      <c r="R93" s="571"/>
      <c r="S93" s="572"/>
      <c r="T93" s="572"/>
      <c r="U93" s="572"/>
      <c r="V93" s="573"/>
      <c r="W93" s="28"/>
      <c r="X93" s="4"/>
      <c r="Y93" s="5"/>
      <c r="Z93" s="353"/>
      <c r="AA93" s="354"/>
    </row>
    <row r="94" spans="1:27" ht="33.9" customHeight="1">
      <c r="A94" s="336"/>
      <c r="B94" s="355">
        <f t="shared" si="0"/>
        <v>42</v>
      </c>
      <c r="C94" s="566"/>
      <c r="D94" s="567"/>
      <c r="E94" s="567"/>
      <c r="F94" s="567"/>
      <c r="G94" s="567"/>
      <c r="H94" s="567"/>
      <c r="I94" s="567"/>
      <c r="J94" s="567"/>
      <c r="K94" s="567"/>
      <c r="L94" s="568"/>
      <c r="M94" s="570"/>
      <c r="N94" s="570"/>
      <c r="O94" s="570"/>
      <c r="P94" s="570"/>
      <c r="Q94" s="570"/>
      <c r="R94" s="571"/>
      <c r="S94" s="572"/>
      <c r="T94" s="572"/>
      <c r="U94" s="572"/>
      <c r="V94" s="573"/>
      <c r="W94" s="28"/>
      <c r="X94" s="4"/>
      <c r="Y94" s="5"/>
      <c r="Z94" s="353"/>
      <c r="AA94" s="354"/>
    </row>
    <row r="95" spans="1:27" ht="33.9" customHeight="1">
      <c r="A95" s="336"/>
      <c r="B95" s="355">
        <f t="shared" si="0"/>
        <v>43</v>
      </c>
      <c r="C95" s="566"/>
      <c r="D95" s="567"/>
      <c r="E95" s="567"/>
      <c r="F95" s="567"/>
      <c r="G95" s="567"/>
      <c r="H95" s="567"/>
      <c r="I95" s="567"/>
      <c r="J95" s="567"/>
      <c r="K95" s="567"/>
      <c r="L95" s="568"/>
      <c r="M95" s="570"/>
      <c r="N95" s="570"/>
      <c r="O95" s="570"/>
      <c r="P95" s="570"/>
      <c r="Q95" s="570"/>
      <c r="R95" s="571"/>
      <c r="S95" s="572"/>
      <c r="T95" s="572"/>
      <c r="U95" s="572"/>
      <c r="V95" s="573"/>
      <c r="W95" s="28"/>
      <c r="X95" s="4"/>
      <c r="Y95" s="5"/>
      <c r="Z95" s="353"/>
      <c r="AA95" s="354"/>
    </row>
    <row r="96" spans="1:27" ht="33.9" customHeight="1">
      <c r="A96" s="336"/>
      <c r="B96" s="355">
        <f t="shared" si="0"/>
        <v>44</v>
      </c>
      <c r="C96" s="566"/>
      <c r="D96" s="567"/>
      <c r="E96" s="567"/>
      <c r="F96" s="567"/>
      <c r="G96" s="567"/>
      <c r="H96" s="567"/>
      <c r="I96" s="567"/>
      <c r="J96" s="567"/>
      <c r="K96" s="567"/>
      <c r="L96" s="568"/>
      <c r="M96" s="570"/>
      <c r="N96" s="570"/>
      <c r="O96" s="570"/>
      <c r="P96" s="570"/>
      <c r="Q96" s="570"/>
      <c r="R96" s="571"/>
      <c r="S96" s="572"/>
      <c r="T96" s="572"/>
      <c r="U96" s="572"/>
      <c r="V96" s="573"/>
      <c r="W96" s="28"/>
      <c r="X96" s="4"/>
      <c r="Y96" s="5"/>
      <c r="Z96" s="353"/>
      <c r="AA96" s="354"/>
    </row>
    <row r="97" spans="1:27" ht="33.9" customHeight="1">
      <c r="A97" s="336"/>
      <c r="B97" s="355">
        <f t="shared" si="0"/>
        <v>45</v>
      </c>
      <c r="C97" s="566"/>
      <c r="D97" s="567"/>
      <c r="E97" s="567"/>
      <c r="F97" s="567"/>
      <c r="G97" s="567"/>
      <c r="H97" s="567"/>
      <c r="I97" s="567"/>
      <c r="J97" s="567"/>
      <c r="K97" s="567"/>
      <c r="L97" s="568"/>
      <c r="M97" s="570"/>
      <c r="N97" s="570"/>
      <c r="O97" s="570"/>
      <c r="P97" s="570"/>
      <c r="Q97" s="570"/>
      <c r="R97" s="571"/>
      <c r="S97" s="572"/>
      <c r="T97" s="572"/>
      <c r="U97" s="572"/>
      <c r="V97" s="573"/>
      <c r="W97" s="28"/>
      <c r="X97" s="4"/>
      <c r="Y97" s="5"/>
      <c r="Z97" s="353"/>
      <c r="AA97" s="354"/>
    </row>
    <row r="98" spans="1:27" ht="33.9" customHeight="1">
      <c r="A98" s="336"/>
      <c r="B98" s="355">
        <f t="shared" si="0"/>
        <v>46</v>
      </c>
      <c r="C98" s="566"/>
      <c r="D98" s="567"/>
      <c r="E98" s="567"/>
      <c r="F98" s="567"/>
      <c r="G98" s="567"/>
      <c r="H98" s="567"/>
      <c r="I98" s="567"/>
      <c r="J98" s="567"/>
      <c r="K98" s="567"/>
      <c r="L98" s="568"/>
      <c r="M98" s="570"/>
      <c r="N98" s="570"/>
      <c r="O98" s="570"/>
      <c r="P98" s="570"/>
      <c r="Q98" s="570"/>
      <c r="R98" s="571"/>
      <c r="S98" s="572"/>
      <c r="T98" s="572"/>
      <c r="U98" s="572"/>
      <c r="V98" s="573"/>
      <c r="W98" s="28"/>
      <c r="X98" s="4"/>
      <c r="Y98" s="5"/>
      <c r="Z98" s="353"/>
      <c r="AA98" s="354"/>
    </row>
    <row r="99" spans="1:27" ht="33.9" customHeight="1">
      <c r="A99" s="336"/>
      <c r="B99" s="355">
        <f t="shared" si="0"/>
        <v>47</v>
      </c>
      <c r="C99" s="566"/>
      <c r="D99" s="567"/>
      <c r="E99" s="567"/>
      <c r="F99" s="567"/>
      <c r="G99" s="567"/>
      <c r="H99" s="567"/>
      <c r="I99" s="567"/>
      <c r="J99" s="567"/>
      <c r="K99" s="567"/>
      <c r="L99" s="568"/>
      <c r="M99" s="570"/>
      <c r="N99" s="570"/>
      <c r="O99" s="570"/>
      <c r="P99" s="570"/>
      <c r="Q99" s="570"/>
      <c r="R99" s="571"/>
      <c r="S99" s="572"/>
      <c r="T99" s="572"/>
      <c r="U99" s="572"/>
      <c r="V99" s="573"/>
      <c r="W99" s="28"/>
      <c r="X99" s="4"/>
      <c r="Y99" s="5"/>
      <c r="Z99" s="353"/>
      <c r="AA99" s="354"/>
    </row>
    <row r="100" spans="1:27" ht="33.9" customHeight="1">
      <c r="A100" s="336"/>
      <c r="B100" s="355">
        <f t="shared" si="0"/>
        <v>48</v>
      </c>
      <c r="C100" s="566"/>
      <c r="D100" s="567"/>
      <c r="E100" s="567"/>
      <c r="F100" s="567"/>
      <c r="G100" s="567"/>
      <c r="H100" s="567"/>
      <c r="I100" s="567"/>
      <c r="J100" s="567"/>
      <c r="K100" s="567"/>
      <c r="L100" s="568"/>
      <c r="M100" s="570"/>
      <c r="N100" s="570"/>
      <c r="O100" s="570"/>
      <c r="P100" s="570"/>
      <c r="Q100" s="570"/>
      <c r="R100" s="571"/>
      <c r="S100" s="572"/>
      <c r="T100" s="572"/>
      <c r="U100" s="572"/>
      <c r="V100" s="573"/>
      <c r="W100" s="28"/>
      <c r="X100" s="4"/>
      <c r="Y100" s="5"/>
      <c r="Z100" s="353"/>
      <c r="AA100" s="354"/>
    </row>
    <row r="101" spans="1:27" ht="33.9" customHeight="1">
      <c r="A101" s="336"/>
      <c r="B101" s="355">
        <f t="shared" si="0"/>
        <v>49</v>
      </c>
      <c r="C101" s="566"/>
      <c r="D101" s="567"/>
      <c r="E101" s="567"/>
      <c r="F101" s="567"/>
      <c r="G101" s="567"/>
      <c r="H101" s="567"/>
      <c r="I101" s="567"/>
      <c r="J101" s="567"/>
      <c r="K101" s="567"/>
      <c r="L101" s="568"/>
      <c r="M101" s="570"/>
      <c r="N101" s="570"/>
      <c r="O101" s="570"/>
      <c r="P101" s="570"/>
      <c r="Q101" s="570"/>
      <c r="R101" s="571"/>
      <c r="S101" s="572"/>
      <c r="T101" s="572"/>
      <c r="U101" s="572"/>
      <c r="V101" s="573"/>
      <c r="W101" s="28"/>
      <c r="X101" s="4"/>
      <c r="Y101" s="5"/>
      <c r="Z101" s="353"/>
      <c r="AA101" s="354"/>
    </row>
    <row r="102" spans="1:27" ht="33.9" customHeight="1">
      <c r="A102" s="336"/>
      <c r="B102" s="355">
        <f t="shared" si="0"/>
        <v>50</v>
      </c>
      <c r="C102" s="566"/>
      <c r="D102" s="567"/>
      <c r="E102" s="567"/>
      <c r="F102" s="567"/>
      <c r="G102" s="567"/>
      <c r="H102" s="567"/>
      <c r="I102" s="567"/>
      <c r="J102" s="567"/>
      <c r="K102" s="567"/>
      <c r="L102" s="568"/>
      <c r="M102" s="570"/>
      <c r="N102" s="570"/>
      <c r="O102" s="570"/>
      <c r="P102" s="570"/>
      <c r="Q102" s="570"/>
      <c r="R102" s="571"/>
      <c r="S102" s="572"/>
      <c r="T102" s="572"/>
      <c r="U102" s="572"/>
      <c r="V102" s="573"/>
      <c r="W102" s="28"/>
      <c r="X102" s="4"/>
      <c r="Y102" s="5"/>
      <c r="Z102" s="353"/>
      <c r="AA102" s="354"/>
    </row>
    <row r="103" spans="1:27" ht="33.9" customHeight="1">
      <c r="A103" s="336"/>
      <c r="B103" s="355">
        <f t="shared" si="0"/>
        <v>51</v>
      </c>
      <c r="C103" s="566"/>
      <c r="D103" s="567"/>
      <c r="E103" s="567"/>
      <c r="F103" s="567"/>
      <c r="G103" s="567"/>
      <c r="H103" s="567"/>
      <c r="I103" s="567"/>
      <c r="J103" s="567"/>
      <c r="K103" s="567"/>
      <c r="L103" s="568"/>
      <c r="M103" s="570"/>
      <c r="N103" s="570"/>
      <c r="O103" s="570"/>
      <c r="P103" s="570"/>
      <c r="Q103" s="570"/>
      <c r="R103" s="571"/>
      <c r="S103" s="572"/>
      <c r="T103" s="572"/>
      <c r="U103" s="572"/>
      <c r="V103" s="573"/>
      <c r="W103" s="28"/>
      <c r="X103" s="4"/>
      <c r="Y103" s="5"/>
      <c r="Z103" s="353"/>
      <c r="AA103" s="354"/>
    </row>
    <row r="104" spans="1:27" ht="33.9" customHeight="1">
      <c r="A104" s="336"/>
      <c r="B104" s="355">
        <f t="shared" si="0"/>
        <v>52</v>
      </c>
      <c r="C104" s="566"/>
      <c r="D104" s="567"/>
      <c r="E104" s="567"/>
      <c r="F104" s="567"/>
      <c r="G104" s="567"/>
      <c r="H104" s="567"/>
      <c r="I104" s="567"/>
      <c r="J104" s="567"/>
      <c r="K104" s="567"/>
      <c r="L104" s="568"/>
      <c r="M104" s="570"/>
      <c r="N104" s="570"/>
      <c r="O104" s="570"/>
      <c r="P104" s="570"/>
      <c r="Q104" s="570"/>
      <c r="R104" s="571"/>
      <c r="S104" s="572"/>
      <c r="T104" s="572"/>
      <c r="U104" s="572"/>
      <c r="V104" s="573"/>
      <c r="W104" s="28"/>
      <c r="X104" s="4"/>
      <c r="Y104" s="5"/>
      <c r="Z104" s="353"/>
      <c r="AA104" s="354"/>
    </row>
    <row r="105" spans="1:27" ht="33.9" customHeight="1">
      <c r="A105" s="336"/>
      <c r="B105" s="355">
        <f t="shared" si="0"/>
        <v>53</v>
      </c>
      <c r="C105" s="566"/>
      <c r="D105" s="567"/>
      <c r="E105" s="567"/>
      <c r="F105" s="567"/>
      <c r="G105" s="567"/>
      <c r="H105" s="567"/>
      <c r="I105" s="567"/>
      <c r="J105" s="567"/>
      <c r="K105" s="567"/>
      <c r="L105" s="568"/>
      <c r="M105" s="570"/>
      <c r="N105" s="570"/>
      <c r="O105" s="570"/>
      <c r="P105" s="570"/>
      <c r="Q105" s="570"/>
      <c r="R105" s="571"/>
      <c r="S105" s="572"/>
      <c r="T105" s="572"/>
      <c r="U105" s="572"/>
      <c r="V105" s="573"/>
      <c r="W105" s="28"/>
      <c r="X105" s="4"/>
      <c r="Y105" s="5"/>
      <c r="Z105" s="353"/>
      <c r="AA105" s="354"/>
    </row>
    <row r="106" spans="1:27" ht="33.9" customHeight="1">
      <c r="A106" s="336"/>
      <c r="B106" s="355">
        <f t="shared" si="0"/>
        <v>54</v>
      </c>
      <c r="C106" s="566"/>
      <c r="D106" s="567"/>
      <c r="E106" s="567"/>
      <c r="F106" s="567"/>
      <c r="G106" s="567"/>
      <c r="H106" s="567"/>
      <c r="I106" s="567"/>
      <c r="J106" s="567"/>
      <c r="K106" s="567"/>
      <c r="L106" s="568"/>
      <c r="M106" s="570"/>
      <c r="N106" s="570"/>
      <c r="O106" s="570"/>
      <c r="P106" s="570"/>
      <c r="Q106" s="570"/>
      <c r="R106" s="571"/>
      <c r="S106" s="572"/>
      <c r="T106" s="572"/>
      <c r="U106" s="572"/>
      <c r="V106" s="573"/>
      <c r="W106" s="28"/>
      <c r="X106" s="4"/>
      <c r="Y106" s="5"/>
      <c r="Z106" s="353"/>
      <c r="AA106" s="354"/>
    </row>
    <row r="107" spans="1:27" ht="33.9" customHeight="1">
      <c r="A107" s="336"/>
      <c r="B107" s="355">
        <f t="shared" si="0"/>
        <v>55</v>
      </c>
      <c r="C107" s="566"/>
      <c r="D107" s="567"/>
      <c r="E107" s="567"/>
      <c r="F107" s="567"/>
      <c r="G107" s="567"/>
      <c r="H107" s="567"/>
      <c r="I107" s="567"/>
      <c r="J107" s="567"/>
      <c r="K107" s="567"/>
      <c r="L107" s="568"/>
      <c r="M107" s="570"/>
      <c r="N107" s="570"/>
      <c r="O107" s="570"/>
      <c r="P107" s="570"/>
      <c r="Q107" s="570"/>
      <c r="R107" s="571"/>
      <c r="S107" s="572"/>
      <c r="T107" s="572"/>
      <c r="U107" s="572"/>
      <c r="V107" s="573"/>
      <c r="W107" s="28"/>
      <c r="X107" s="4"/>
      <c r="Y107" s="5"/>
      <c r="Z107" s="353"/>
      <c r="AA107" s="354"/>
    </row>
    <row r="108" spans="1:27" ht="33.9" customHeight="1">
      <c r="A108" s="336"/>
      <c r="B108" s="355">
        <f t="shared" si="0"/>
        <v>56</v>
      </c>
      <c r="C108" s="566"/>
      <c r="D108" s="567"/>
      <c r="E108" s="567"/>
      <c r="F108" s="567"/>
      <c r="G108" s="567"/>
      <c r="H108" s="567"/>
      <c r="I108" s="567"/>
      <c r="J108" s="567"/>
      <c r="K108" s="567"/>
      <c r="L108" s="568"/>
      <c r="M108" s="570"/>
      <c r="N108" s="570"/>
      <c r="O108" s="570"/>
      <c r="P108" s="570"/>
      <c r="Q108" s="570"/>
      <c r="R108" s="571"/>
      <c r="S108" s="572"/>
      <c r="T108" s="572"/>
      <c r="U108" s="572"/>
      <c r="V108" s="573"/>
      <c r="W108" s="28"/>
      <c r="X108" s="4"/>
      <c r="Y108" s="5"/>
      <c r="Z108" s="353"/>
      <c r="AA108" s="354"/>
    </row>
    <row r="109" spans="1:27" ht="33.9" customHeight="1">
      <c r="A109" s="336"/>
      <c r="B109" s="355">
        <f t="shared" si="0"/>
        <v>57</v>
      </c>
      <c r="C109" s="566"/>
      <c r="D109" s="567"/>
      <c r="E109" s="567"/>
      <c r="F109" s="567"/>
      <c r="G109" s="567"/>
      <c r="H109" s="567"/>
      <c r="I109" s="567"/>
      <c r="J109" s="567"/>
      <c r="K109" s="567"/>
      <c r="L109" s="568"/>
      <c r="M109" s="570"/>
      <c r="N109" s="570"/>
      <c r="O109" s="570"/>
      <c r="P109" s="570"/>
      <c r="Q109" s="570"/>
      <c r="R109" s="571"/>
      <c r="S109" s="572"/>
      <c r="T109" s="572"/>
      <c r="U109" s="572"/>
      <c r="V109" s="573"/>
      <c r="W109" s="28"/>
      <c r="X109" s="4"/>
      <c r="Y109" s="5"/>
      <c r="Z109" s="353"/>
      <c r="AA109" s="354"/>
    </row>
    <row r="110" spans="1:27" ht="33.9" customHeight="1">
      <c r="A110" s="336"/>
      <c r="B110" s="355">
        <f t="shared" si="0"/>
        <v>58</v>
      </c>
      <c r="C110" s="566"/>
      <c r="D110" s="567"/>
      <c r="E110" s="567"/>
      <c r="F110" s="567"/>
      <c r="G110" s="567"/>
      <c r="H110" s="567"/>
      <c r="I110" s="567"/>
      <c r="J110" s="567"/>
      <c r="K110" s="567"/>
      <c r="L110" s="568"/>
      <c r="M110" s="570"/>
      <c r="N110" s="570"/>
      <c r="O110" s="570"/>
      <c r="P110" s="570"/>
      <c r="Q110" s="570"/>
      <c r="R110" s="571"/>
      <c r="S110" s="572"/>
      <c r="T110" s="572"/>
      <c r="U110" s="572"/>
      <c r="V110" s="573"/>
      <c r="W110" s="28"/>
      <c r="X110" s="4"/>
      <c r="Y110" s="5"/>
      <c r="Z110" s="353"/>
      <c r="AA110" s="354"/>
    </row>
    <row r="111" spans="1:27" ht="33.9" customHeight="1">
      <c r="A111" s="336"/>
      <c r="B111" s="355">
        <f t="shared" si="0"/>
        <v>59</v>
      </c>
      <c r="C111" s="566"/>
      <c r="D111" s="567"/>
      <c r="E111" s="567"/>
      <c r="F111" s="567"/>
      <c r="G111" s="567"/>
      <c r="H111" s="567"/>
      <c r="I111" s="567"/>
      <c r="J111" s="567"/>
      <c r="K111" s="567"/>
      <c r="L111" s="568"/>
      <c r="M111" s="570"/>
      <c r="N111" s="570"/>
      <c r="O111" s="570"/>
      <c r="P111" s="570"/>
      <c r="Q111" s="570"/>
      <c r="R111" s="571"/>
      <c r="S111" s="572"/>
      <c r="T111" s="572"/>
      <c r="U111" s="572"/>
      <c r="V111" s="573"/>
      <c r="W111" s="28"/>
      <c r="X111" s="4"/>
      <c r="Y111" s="5"/>
      <c r="Z111" s="353"/>
      <c r="AA111" s="354"/>
    </row>
    <row r="112" spans="1:27" ht="33.9" customHeight="1">
      <c r="A112" s="336"/>
      <c r="B112" s="355">
        <f t="shared" si="0"/>
        <v>60</v>
      </c>
      <c r="C112" s="566"/>
      <c r="D112" s="567"/>
      <c r="E112" s="567"/>
      <c r="F112" s="567"/>
      <c r="G112" s="567"/>
      <c r="H112" s="567"/>
      <c r="I112" s="567"/>
      <c r="J112" s="567"/>
      <c r="K112" s="567"/>
      <c r="L112" s="568"/>
      <c r="M112" s="570"/>
      <c r="N112" s="570"/>
      <c r="O112" s="570"/>
      <c r="P112" s="570"/>
      <c r="Q112" s="570"/>
      <c r="R112" s="571"/>
      <c r="S112" s="572"/>
      <c r="T112" s="572"/>
      <c r="U112" s="572"/>
      <c r="V112" s="573"/>
      <c r="W112" s="28"/>
      <c r="X112" s="4"/>
      <c r="Y112" s="5"/>
      <c r="Z112" s="353"/>
      <c r="AA112" s="354"/>
    </row>
    <row r="113" spans="1:27" ht="33.9" customHeight="1">
      <c r="A113" s="336"/>
      <c r="B113" s="355">
        <f t="shared" si="0"/>
        <v>61</v>
      </c>
      <c r="C113" s="566"/>
      <c r="D113" s="567"/>
      <c r="E113" s="567"/>
      <c r="F113" s="567"/>
      <c r="G113" s="567"/>
      <c r="H113" s="567"/>
      <c r="I113" s="567"/>
      <c r="J113" s="567"/>
      <c r="K113" s="567"/>
      <c r="L113" s="568"/>
      <c r="M113" s="570"/>
      <c r="N113" s="570"/>
      <c r="O113" s="570"/>
      <c r="P113" s="570"/>
      <c r="Q113" s="570"/>
      <c r="R113" s="571"/>
      <c r="S113" s="572"/>
      <c r="T113" s="572"/>
      <c r="U113" s="572"/>
      <c r="V113" s="573"/>
      <c r="W113" s="28"/>
      <c r="X113" s="4"/>
      <c r="Y113" s="5"/>
      <c r="Z113" s="353"/>
      <c r="AA113" s="354"/>
    </row>
    <row r="114" spans="1:27" ht="33.9" customHeight="1">
      <c r="A114" s="336"/>
      <c r="B114" s="355">
        <f t="shared" si="0"/>
        <v>62</v>
      </c>
      <c r="C114" s="566"/>
      <c r="D114" s="567"/>
      <c r="E114" s="567"/>
      <c r="F114" s="567"/>
      <c r="G114" s="567"/>
      <c r="H114" s="567"/>
      <c r="I114" s="567"/>
      <c r="J114" s="567"/>
      <c r="K114" s="567"/>
      <c r="L114" s="568"/>
      <c r="M114" s="570"/>
      <c r="N114" s="570"/>
      <c r="O114" s="570"/>
      <c r="P114" s="570"/>
      <c r="Q114" s="570"/>
      <c r="R114" s="571"/>
      <c r="S114" s="572"/>
      <c r="T114" s="572"/>
      <c r="U114" s="572"/>
      <c r="V114" s="573"/>
      <c r="W114" s="28"/>
      <c r="X114" s="4"/>
      <c r="Y114" s="5"/>
      <c r="Z114" s="353"/>
      <c r="AA114" s="354"/>
    </row>
    <row r="115" spans="1:27" ht="33.9" customHeight="1">
      <c r="A115" s="336"/>
      <c r="B115" s="355">
        <f t="shared" si="0"/>
        <v>63</v>
      </c>
      <c r="C115" s="566"/>
      <c r="D115" s="567"/>
      <c r="E115" s="567"/>
      <c r="F115" s="567"/>
      <c r="G115" s="567"/>
      <c r="H115" s="567"/>
      <c r="I115" s="567"/>
      <c r="J115" s="567"/>
      <c r="K115" s="567"/>
      <c r="L115" s="568"/>
      <c r="M115" s="570"/>
      <c r="N115" s="570"/>
      <c r="O115" s="570"/>
      <c r="P115" s="570"/>
      <c r="Q115" s="570"/>
      <c r="R115" s="571"/>
      <c r="S115" s="572"/>
      <c r="T115" s="572"/>
      <c r="U115" s="572"/>
      <c r="V115" s="573"/>
      <c r="W115" s="28"/>
      <c r="X115" s="4"/>
      <c r="Y115" s="5"/>
      <c r="Z115" s="353"/>
      <c r="AA115" s="354"/>
    </row>
    <row r="116" spans="1:27" ht="33.9" customHeight="1">
      <c r="A116" s="336"/>
      <c r="B116" s="355">
        <f t="shared" si="0"/>
        <v>64</v>
      </c>
      <c r="C116" s="566"/>
      <c r="D116" s="567"/>
      <c r="E116" s="567"/>
      <c r="F116" s="567"/>
      <c r="G116" s="567"/>
      <c r="H116" s="567"/>
      <c r="I116" s="567"/>
      <c r="J116" s="567"/>
      <c r="K116" s="567"/>
      <c r="L116" s="568"/>
      <c r="M116" s="570"/>
      <c r="N116" s="570"/>
      <c r="O116" s="570"/>
      <c r="P116" s="570"/>
      <c r="Q116" s="570"/>
      <c r="R116" s="571"/>
      <c r="S116" s="572"/>
      <c r="T116" s="572"/>
      <c r="U116" s="572"/>
      <c r="V116" s="573"/>
      <c r="W116" s="28"/>
      <c r="X116" s="4"/>
      <c r="Y116" s="5"/>
      <c r="Z116" s="353"/>
      <c r="AA116" s="354"/>
    </row>
    <row r="117" spans="1:27" ht="33.9" customHeight="1">
      <c r="A117" s="336"/>
      <c r="B117" s="355">
        <f t="shared" si="0"/>
        <v>65</v>
      </c>
      <c r="C117" s="566"/>
      <c r="D117" s="567"/>
      <c r="E117" s="567"/>
      <c r="F117" s="567"/>
      <c r="G117" s="567"/>
      <c r="H117" s="567"/>
      <c r="I117" s="567"/>
      <c r="J117" s="567"/>
      <c r="K117" s="567"/>
      <c r="L117" s="568"/>
      <c r="M117" s="570"/>
      <c r="N117" s="570"/>
      <c r="O117" s="570"/>
      <c r="P117" s="570"/>
      <c r="Q117" s="570"/>
      <c r="R117" s="571"/>
      <c r="S117" s="572"/>
      <c r="T117" s="572"/>
      <c r="U117" s="572"/>
      <c r="V117" s="573"/>
      <c r="W117" s="28"/>
      <c r="X117" s="4"/>
      <c r="Y117" s="5"/>
      <c r="Z117" s="353"/>
      <c r="AA117" s="354"/>
    </row>
    <row r="118" spans="1:27" ht="33.9" customHeight="1">
      <c r="A118" s="336"/>
      <c r="B118" s="355">
        <f t="shared" si="0"/>
        <v>66</v>
      </c>
      <c r="C118" s="566"/>
      <c r="D118" s="567"/>
      <c r="E118" s="567"/>
      <c r="F118" s="567"/>
      <c r="G118" s="567"/>
      <c r="H118" s="567"/>
      <c r="I118" s="567"/>
      <c r="J118" s="567"/>
      <c r="K118" s="567"/>
      <c r="L118" s="568"/>
      <c r="M118" s="570"/>
      <c r="N118" s="570"/>
      <c r="O118" s="570"/>
      <c r="P118" s="570"/>
      <c r="Q118" s="570"/>
      <c r="R118" s="571"/>
      <c r="S118" s="572"/>
      <c r="T118" s="572"/>
      <c r="U118" s="572"/>
      <c r="V118" s="573"/>
      <c r="W118" s="28"/>
      <c r="X118" s="4"/>
      <c r="Y118" s="5"/>
      <c r="Z118" s="353"/>
      <c r="AA118" s="354"/>
    </row>
    <row r="119" spans="1:27" ht="33.9" customHeight="1">
      <c r="A119" s="336"/>
      <c r="B119" s="355">
        <f t="shared" ref="B119:B152" si="1">B118+1</f>
        <v>67</v>
      </c>
      <c r="C119" s="566"/>
      <c r="D119" s="567"/>
      <c r="E119" s="567"/>
      <c r="F119" s="567"/>
      <c r="G119" s="567"/>
      <c r="H119" s="567"/>
      <c r="I119" s="567"/>
      <c r="J119" s="567"/>
      <c r="K119" s="567"/>
      <c r="L119" s="568"/>
      <c r="M119" s="570"/>
      <c r="N119" s="570"/>
      <c r="O119" s="570"/>
      <c r="P119" s="570"/>
      <c r="Q119" s="570"/>
      <c r="R119" s="571"/>
      <c r="S119" s="572"/>
      <c r="T119" s="572"/>
      <c r="U119" s="572"/>
      <c r="V119" s="573"/>
      <c r="W119" s="28"/>
      <c r="X119" s="4"/>
      <c r="Y119" s="5"/>
      <c r="Z119" s="353"/>
      <c r="AA119" s="354"/>
    </row>
    <row r="120" spans="1:27" ht="33.9" customHeight="1">
      <c r="A120" s="336"/>
      <c r="B120" s="355">
        <f t="shared" si="1"/>
        <v>68</v>
      </c>
      <c r="C120" s="566"/>
      <c r="D120" s="567"/>
      <c r="E120" s="567"/>
      <c r="F120" s="567"/>
      <c r="G120" s="567"/>
      <c r="H120" s="567"/>
      <c r="I120" s="567"/>
      <c r="J120" s="567"/>
      <c r="K120" s="567"/>
      <c r="L120" s="568"/>
      <c r="M120" s="570"/>
      <c r="N120" s="570"/>
      <c r="O120" s="570"/>
      <c r="P120" s="570"/>
      <c r="Q120" s="570"/>
      <c r="R120" s="571"/>
      <c r="S120" s="572"/>
      <c r="T120" s="572"/>
      <c r="U120" s="572"/>
      <c r="V120" s="573"/>
      <c r="W120" s="28"/>
      <c r="X120" s="4"/>
      <c r="Y120" s="5"/>
      <c r="Z120" s="353"/>
      <c r="AA120" s="354"/>
    </row>
    <row r="121" spans="1:27" ht="33.9" customHeight="1">
      <c r="A121" s="336"/>
      <c r="B121" s="355">
        <f t="shared" si="1"/>
        <v>69</v>
      </c>
      <c r="C121" s="566"/>
      <c r="D121" s="567"/>
      <c r="E121" s="567"/>
      <c r="F121" s="567"/>
      <c r="G121" s="567"/>
      <c r="H121" s="567"/>
      <c r="I121" s="567"/>
      <c r="J121" s="567"/>
      <c r="K121" s="567"/>
      <c r="L121" s="568"/>
      <c r="M121" s="570"/>
      <c r="N121" s="570"/>
      <c r="O121" s="570"/>
      <c r="P121" s="570"/>
      <c r="Q121" s="570"/>
      <c r="R121" s="571"/>
      <c r="S121" s="572"/>
      <c r="T121" s="572"/>
      <c r="U121" s="572"/>
      <c r="V121" s="573"/>
      <c r="W121" s="28"/>
      <c r="X121" s="4"/>
      <c r="Y121" s="5"/>
      <c r="Z121" s="353"/>
      <c r="AA121" s="354"/>
    </row>
    <row r="122" spans="1:27" ht="33.9" customHeight="1">
      <c r="A122" s="336"/>
      <c r="B122" s="355">
        <f t="shared" si="1"/>
        <v>70</v>
      </c>
      <c r="C122" s="566"/>
      <c r="D122" s="567"/>
      <c r="E122" s="567"/>
      <c r="F122" s="567"/>
      <c r="G122" s="567"/>
      <c r="H122" s="567"/>
      <c r="I122" s="567"/>
      <c r="J122" s="567"/>
      <c r="K122" s="567"/>
      <c r="L122" s="568"/>
      <c r="M122" s="570"/>
      <c r="N122" s="570"/>
      <c r="O122" s="570"/>
      <c r="P122" s="570"/>
      <c r="Q122" s="570"/>
      <c r="R122" s="571"/>
      <c r="S122" s="572"/>
      <c r="T122" s="572"/>
      <c r="U122" s="572"/>
      <c r="V122" s="573"/>
      <c r="W122" s="28"/>
      <c r="X122" s="4"/>
      <c r="Y122" s="5"/>
      <c r="Z122" s="353"/>
      <c r="AA122" s="354"/>
    </row>
    <row r="123" spans="1:27" ht="33.9" customHeight="1">
      <c r="A123" s="336"/>
      <c r="B123" s="355">
        <f t="shared" si="1"/>
        <v>71</v>
      </c>
      <c r="C123" s="566"/>
      <c r="D123" s="567"/>
      <c r="E123" s="567"/>
      <c r="F123" s="567"/>
      <c r="G123" s="567"/>
      <c r="H123" s="567"/>
      <c r="I123" s="567"/>
      <c r="J123" s="567"/>
      <c r="K123" s="567"/>
      <c r="L123" s="568"/>
      <c r="M123" s="570"/>
      <c r="N123" s="570"/>
      <c r="O123" s="570"/>
      <c r="P123" s="570"/>
      <c r="Q123" s="570"/>
      <c r="R123" s="571"/>
      <c r="S123" s="572"/>
      <c r="T123" s="572"/>
      <c r="U123" s="572"/>
      <c r="V123" s="573"/>
      <c r="W123" s="28"/>
      <c r="X123" s="4"/>
      <c r="Y123" s="5"/>
      <c r="Z123" s="353"/>
      <c r="AA123" s="354"/>
    </row>
    <row r="124" spans="1:27" ht="33.9" customHeight="1">
      <c r="A124" s="336"/>
      <c r="B124" s="355">
        <f t="shared" si="1"/>
        <v>72</v>
      </c>
      <c r="C124" s="566"/>
      <c r="D124" s="567"/>
      <c r="E124" s="567"/>
      <c r="F124" s="567"/>
      <c r="G124" s="567"/>
      <c r="H124" s="567"/>
      <c r="I124" s="567"/>
      <c r="J124" s="567"/>
      <c r="K124" s="567"/>
      <c r="L124" s="568"/>
      <c r="M124" s="570"/>
      <c r="N124" s="570"/>
      <c r="O124" s="570"/>
      <c r="P124" s="570"/>
      <c r="Q124" s="570"/>
      <c r="R124" s="571"/>
      <c r="S124" s="572"/>
      <c r="T124" s="572"/>
      <c r="U124" s="572"/>
      <c r="V124" s="573"/>
      <c r="W124" s="28"/>
      <c r="X124" s="4"/>
      <c r="Y124" s="5"/>
      <c r="Z124" s="353"/>
      <c r="AA124" s="354"/>
    </row>
    <row r="125" spans="1:27" ht="33.9" customHeight="1">
      <c r="A125" s="336"/>
      <c r="B125" s="355">
        <f t="shared" si="1"/>
        <v>73</v>
      </c>
      <c r="C125" s="566"/>
      <c r="D125" s="567"/>
      <c r="E125" s="567"/>
      <c r="F125" s="567"/>
      <c r="G125" s="567"/>
      <c r="H125" s="567"/>
      <c r="I125" s="567"/>
      <c r="J125" s="567"/>
      <c r="K125" s="567"/>
      <c r="L125" s="568"/>
      <c r="M125" s="570"/>
      <c r="N125" s="570"/>
      <c r="O125" s="570"/>
      <c r="P125" s="570"/>
      <c r="Q125" s="570"/>
      <c r="R125" s="571"/>
      <c r="S125" s="572"/>
      <c r="T125" s="572"/>
      <c r="U125" s="572"/>
      <c r="V125" s="573"/>
      <c r="W125" s="28"/>
      <c r="X125" s="4"/>
      <c r="Y125" s="5"/>
      <c r="Z125" s="353"/>
      <c r="AA125" s="354"/>
    </row>
    <row r="126" spans="1:27" ht="33.9" customHeight="1">
      <c r="A126" s="336"/>
      <c r="B126" s="355">
        <f t="shared" si="1"/>
        <v>74</v>
      </c>
      <c r="C126" s="566"/>
      <c r="D126" s="567"/>
      <c r="E126" s="567"/>
      <c r="F126" s="567"/>
      <c r="G126" s="567"/>
      <c r="H126" s="567"/>
      <c r="I126" s="567"/>
      <c r="J126" s="567"/>
      <c r="K126" s="567"/>
      <c r="L126" s="568"/>
      <c r="M126" s="570"/>
      <c r="N126" s="570"/>
      <c r="O126" s="570"/>
      <c r="P126" s="570"/>
      <c r="Q126" s="570"/>
      <c r="R126" s="571"/>
      <c r="S126" s="572"/>
      <c r="T126" s="572"/>
      <c r="U126" s="572"/>
      <c r="V126" s="573"/>
      <c r="W126" s="28"/>
      <c r="X126" s="4"/>
      <c r="Y126" s="5"/>
      <c r="Z126" s="353"/>
      <c r="AA126" s="354"/>
    </row>
    <row r="127" spans="1:27" ht="33.9" customHeight="1">
      <c r="A127" s="336"/>
      <c r="B127" s="355">
        <f t="shared" si="1"/>
        <v>75</v>
      </c>
      <c r="C127" s="566"/>
      <c r="D127" s="567"/>
      <c r="E127" s="567"/>
      <c r="F127" s="567"/>
      <c r="G127" s="567"/>
      <c r="H127" s="567"/>
      <c r="I127" s="567"/>
      <c r="J127" s="567"/>
      <c r="K127" s="567"/>
      <c r="L127" s="568"/>
      <c r="M127" s="570"/>
      <c r="N127" s="570"/>
      <c r="O127" s="570"/>
      <c r="P127" s="570"/>
      <c r="Q127" s="570"/>
      <c r="R127" s="571"/>
      <c r="S127" s="572"/>
      <c r="T127" s="572"/>
      <c r="U127" s="572"/>
      <c r="V127" s="573"/>
      <c r="W127" s="28"/>
      <c r="X127" s="4"/>
      <c r="Y127" s="5"/>
      <c r="Z127" s="353"/>
      <c r="AA127" s="354"/>
    </row>
    <row r="128" spans="1:27" ht="33.9" customHeight="1">
      <c r="A128" s="336"/>
      <c r="B128" s="355">
        <f t="shared" si="1"/>
        <v>76</v>
      </c>
      <c r="C128" s="566"/>
      <c r="D128" s="567"/>
      <c r="E128" s="567"/>
      <c r="F128" s="567"/>
      <c r="G128" s="567"/>
      <c r="H128" s="567"/>
      <c r="I128" s="567"/>
      <c r="J128" s="567"/>
      <c r="K128" s="567"/>
      <c r="L128" s="568"/>
      <c r="M128" s="570"/>
      <c r="N128" s="570"/>
      <c r="O128" s="570"/>
      <c r="P128" s="570"/>
      <c r="Q128" s="570"/>
      <c r="R128" s="571"/>
      <c r="S128" s="572"/>
      <c r="T128" s="572"/>
      <c r="U128" s="572"/>
      <c r="V128" s="573"/>
      <c r="W128" s="28"/>
      <c r="X128" s="4"/>
      <c r="Y128" s="5"/>
      <c r="Z128" s="353"/>
      <c r="AA128" s="354"/>
    </row>
    <row r="129" spans="1:27" ht="33.9" customHeight="1">
      <c r="A129" s="336"/>
      <c r="B129" s="355">
        <f t="shared" si="1"/>
        <v>77</v>
      </c>
      <c r="C129" s="566"/>
      <c r="D129" s="567"/>
      <c r="E129" s="567"/>
      <c r="F129" s="567"/>
      <c r="G129" s="567"/>
      <c r="H129" s="567"/>
      <c r="I129" s="567"/>
      <c r="J129" s="567"/>
      <c r="K129" s="567"/>
      <c r="L129" s="568"/>
      <c r="M129" s="570"/>
      <c r="N129" s="570"/>
      <c r="O129" s="570"/>
      <c r="P129" s="570"/>
      <c r="Q129" s="570"/>
      <c r="R129" s="571"/>
      <c r="S129" s="572"/>
      <c r="T129" s="572"/>
      <c r="U129" s="572"/>
      <c r="V129" s="573"/>
      <c r="W129" s="28"/>
      <c r="X129" s="4"/>
      <c r="Y129" s="5"/>
      <c r="Z129" s="353"/>
      <c r="AA129" s="354"/>
    </row>
    <row r="130" spans="1:27" ht="33.9" customHeight="1">
      <c r="A130" s="336"/>
      <c r="B130" s="355">
        <f t="shared" si="1"/>
        <v>78</v>
      </c>
      <c r="C130" s="566"/>
      <c r="D130" s="567"/>
      <c r="E130" s="567"/>
      <c r="F130" s="567"/>
      <c r="G130" s="567"/>
      <c r="H130" s="567"/>
      <c r="I130" s="567"/>
      <c r="J130" s="567"/>
      <c r="K130" s="567"/>
      <c r="L130" s="568"/>
      <c r="M130" s="570"/>
      <c r="N130" s="570"/>
      <c r="O130" s="570"/>
      <c r="P130" s="570"/>
      <c r="Q130" s="570"/>
      <c r="R130" s="571"/>
      <c r="S130" s="572"/>
      <c r="T130" s="572"/>
      <c r="U130" s="572"/>
      <c r="V130" s="573"/>
      <c r="W130" s="28"/>
      <c r="X130" s="4"/>
      <c r="Y130" s="5"/>
      <c r="Z130" s="353"/>
      <c r="AA130" s="354"/>
    </row>
    <row r="131" spans="1:27" ht="33.9" customHeight="1">
      <c r="A131" s="336"/>
      <c r="B131" s="355">
        <f t="shared" si="1"/>
        <v>79</v>
      </c>
      <c r="C131" s="566"/>
      <c r="D131" s="567"/>
      <c r="E131" s="567"/>
      <c r="F131" s="567"/>
      <c r="G131" s="567"/>
      <c r="H131" s="567"/>
      <c r="I131" s="567"/>
      <c r="J131" s="567"/>
      <c r="K131" s="567"/>
      <c r="L131" s="568"/>
      <c r="M131" s="570"/>
      <c r="N131" s="570"/>
      <c r="O131" s="570"/>
      <c r="P131" s="570"/>
      <c r="Q131" s="570"/>
      <c r="R131" s="571"/>
      <c r="S131" s="572"/>
      <c r="T131" s="572"/>
      <c r="U131" s="572"/>
      <c r="V131" s="573"/>
      <c r="W131" s="28"/>
      <c r="X131" s="4"/>
      <c r="Y131" s="5"/>
      <c r="Z131" s="353"/>
      <c r="AA131" s="354"/>
    </row>
    <row r="132" spans="1:27" ht="33.9" customHeight="1">
      <c r="A132" s="336"/>
      <c r="B132" s="355">
        <f t="shared" si="1"/>
        <v>80</v>
      </c>
      <c r="C132" s="566"/>
      <c r="D132" s="567"/>
      <c r="E132" s="567"/>
      <c r="F132" s="567"/>
      <c r="G132" s="567"/>
      <c r="H132" s="567"/>
      <c r="I132" s="567"/>
      <c r="J132" s="567"/>
      <c r="K132" s="567"/>
      <c r="L132" s="568"/>
      <c r="M132" s="570"/>
      <c r="N132" s="570"/>
      <c r="O132" s="570"/>
      <c r="P132" s="570"/>
      <c r="Q132" s="570"/>
      <c r="R132" s="571"/>
      <c r="S132" s="572"/>
      <c r="T132" s="572"/>
      <c r="U132" s="572"/>
      <c r="V132" s="573"/>
      <c r="W132" s="28"/>
      <c r="X132" s="4"/>
      <c r="Y132" s="5"/>
      <c r="Z132" s="353"/>
      <c r="AA132" s="354"/>
    </row>
    <row r="133" spans="1:27" ht="33.9" customHeight="1">
      <c r="A133" s="336"/>
      <c r="B133" s="355">
        <f t="shared" si="1"/>
        <v>81</v>
      </c>
      <c r="C133" s="566"/>
      <c r="D133" s="567"/>
      <c r="E133" s="567"/>
      <c r="F133" s="567"/>
      <c r="G133" s="567"/>
      <c r="H133" s="567"/>
      <c r="I133" s="567"/>
      <c r="J133" s="567"/>
      <c r="K133" s="567"/>
      <c r="L133" s="568"/>
      <c r="M133" s="570"/>
      <c r="N133" s="570"/>
      <c r="O133" s="570"/>
      <c r="P133" s="570"/>
      <c r="Q133" s="570"/>
      <c r="R133" s="571"/>
      <c r="S133" s="572"/>
      <c r="T133" s="572"/>
      <c r="U133" s="572"/>
      <c r="V133" s="573"/>
      <c r="W133" s="28"/>
      <c r="X133" s="4"/>
      <c r="Y133" s="5"/>
      <c r="Z133" s="353"/>
      <c r="AA133" s="354"/>
    </row>
    <row r="134" spans="1:27" ht="33.9" customHeight="1">
      <c r="A134" s="336"/>
      <c r="B134" s="355">
        <f t="shared" si="1"/>
        <v>82</v>
      </c>
      <c r="C134" s="566"/>
      <c r="D134" s="567"/>
      <c r="E134" s="567"/>
      <c r="F134" s="567"/>
      <c r="G134" s="567"/>
      <c r="H134" s="567"/>
      <c r="I134" s="567"/>
      <c r="J134" s="567"/>
      <c r="K134" s="567"/>
      <c r="L134" s="568"/>
      <c r="M134" s="570"/>
      <c r="N134" s="570"/>
      <c r="O134" s="570"/>
      <c r="P134" s="570"/>
      <c r="Q134" s="570"/>
      <c r="R134" s="571"/>
      <c r="S134" s="572"/>
      <c r="T134" s="572"/>
      <c r="U134" s="572"/>
      <c r="V134" s="573"/>
      <c r="W134" s="28"/>
      <c r="X134" s="4"/>
      <c r="Y134" s="5"/>
      <c r="Z134" s="353"/>
      <c r="AA134" s="354"/>
    </row>
    <row r="135" spans="1:27" ht="33.9" customHeight="1">
      <c r="A135" s="336"/>
      <c r="B135" s="355">
        <f t="shared" si="1"/>
        <v>83</v>
      </c>
      <c r="C135" s="566"/>
      <c r="D135" s="567"/>
      <c r="E135" s="567"/>
      <c r="F135" s="567"/>
      <c r="G135" s="567"/>
      <c r="H135" s="567"/>
      <c r="I135" s="567"/>
      <c r="J135" s="567"/>
      <c r="K135" s="567"/>
      <c r="L135" s="568"/>
      <c r="M135" s="570"/>
      <c r="N135" s="570"/>
      <c r="O135" s="570"/>
      <c r="P135" s="570"/>
      <c r="Q135" s="570"/>
      <c r="R135" s="571"/>
      <c r="S135" s="572"/>
      <c r="T135" s="572"/>
      <c r="U135" s="572"/>
      <c r="V135" s="573"/>
      <c r="W135" s="28"/>
      <c r="X135" s="4"/>
      <c r="Y135" s="5"/>
      <c r="Z135" s="353"/>
      <c r="AA135" s="354"/>
    </row>
    <row r="136" spans="1:27" ht="33.9" customHeight="1">
      <c r="A136" s="336"/>
      <c r="B136" s="355">
        <f t="shared" si="1"/>
        <v>84</v>
      </c>
      <c r="C136" s="566"/>
      <c r="D136" s="567"/>
      <c r="E136" s="567"/>
      <c r="F136" s="567"/>
      <c r="G136" s="567"/>
      <c r="H136" s="567"/>
      <c r="I136" s="567"/>
      <c r="J136" s="567"/>
      <c r="K136" s="567"/>
      <c r="L136" s="568"/>
      <c r="M136" s="570"/>
      <c r="N136" s="570"/>
      <c r="O136" s="570"/>
      <c r="P136" s="570"/>
      <c r="Q136" s="570"/>
      <c r="R136" s="571"/>
      <c r="S136" s="572"/>
      <c r="T136" s="572"/>
      <c r="U136" s="572"/>
      <c r="V136" s="573"/>
      <c r="W136" s="28"/>
      <c r="X136" s="4"/>
      <c r="Y136" s="5"/>
      <c r="Z136" s="353"/>
      <c r="AA136" s="354"/>
    </row>
    <row r="137" spans="1:27" ht="33.9" customHeight="1">
      <c r="A137" s="336"/>
      <c r="B137" s="355">
        <f t="shared" si="1"/>
        <v>85</v>
      </c>
      <c r="C137" s="566"/>
      <c r="D137" s="567"/>
      <c r="E137" s="567"/>
      <c r="F137" s="567"/>
      <c r="G137" s="567"/>
      <c r="H137" s="567"/>
      <c r="I137" s="567"/>
      <c r="J137" s="567"/>
      <c r="K137" s="567"/>
      <c r="L137" s="568"/>
      <c r="M137" s="570"/>
      <c r="N137" s="570"/>
      <c r="O137" s="570"/>
      <c r="P137" s="570"/>
      <c r="Q137" s="570"/>
      <c r="R137" s="571"/>
      <c r="S137" s="572"/>
      <c r="T137" s="572"/>
      <c r="U137" s="572"/>
      <c r="V137" s="573"/>
      <c r="W137" s="28"/>
      <c r="X137" s="4"/>
      <c r="Y137" s="5"/>
      <c r="Z137" s="353"/>
      <c r="AA137" s="354"/>
    </row>
    <row r="138" spans="1:27" ht="33.9" customHeight="1">
      <c r="A138" s="336"/>
      <c r="B138" s="355">
        <f t="shared" si="1"/>
        <v>86</v>
      </c>
      <c r="C138" s="566"/>
      <c r="D138" s="567"/>
      <c r="E138" s="567"/>
      <c r="F138" s="567"/>
      <c r="G138" s="567"/>
      <c r="H138" s="567"/>
      <c r="I138" s="567"/>
      <c r="J138" s="567"/>
      <c r="K138" s="567"/>
      <c r="L138" s="568"/>
      <c r="M138" s="570"/>
      <c r="N138" s="570"/>
      <c r="O138" s="570"/>
      <c r="P138" s="570"/>
      <c r="Q138" s="570"/>
      <c r="R138" s="571"/>
      <c r="S138" s="572"/>
      <c r="T138" s="572"/>
      <c r="U138" s="572"/>
      <c r="V138" s="573"/>
      <c r="W138" s="28"/>
      <c r="X138" s="4"/>
      <c r="Y138" s="5"/>
      <c r="Z138" s="353"/>
      <c r="AA138" s="354"/>
    </row>
    <row r="139" spans="1:27" ht="33.9" customHeight="1">
      <c r="A139" s="336"/>
      <c r="B139" s="355">
        <f t="shared" si="1"/>
        <v>87</v>
      </c>
      <c r="C139" s="566"/>
      <c r="D139" s="567"/>
      <c r="E139" s="567"/>
      <c r="F139" s="567"/>
      <c r="G139" s="567"/>
      <c r="H139" s="567"/>
      <c r="I139" s="567"/>
      <c r="J139" s="567"/>
      <c r="K139" s="567"/>
      <c r="L139" s="568"/>
      <c r="M139" s="570"/>
      <c r="N139" s="570"/>
      <c r="O139" s="570"/>
      <c r="P139" s="570"/>
      <c r="Q139" s="570"/>
      <c r="R139" s="571"/>
      <c r="S139" s="572"/>
      <c r="T139" s="572"/>
      <c r="U139" s="572"/>
      <c r="V139" s="573"/>
      <c r="W139" s="28"/>
      <c r="X139" s="4"/>
      <c r="Y139" s="5"/>
      <c r="Z139" s="353"/>
      <c r="AA139" s="354"/>
    </row>
    <row r="140" spans="1:27" ht="33.9" customHeight="1">
      <c r="A140" s="336"/>
      <c r="B140" s="355">
        <f t="shared" si="1"/>
        <v>88</v>
      </c>
      <c r="C140" s="566"/>
      <c r="D140" s="567"/>
      <c r="E140" s="567"/>
      <c r="F140" s="567"/>
      <c r="G140" s="567"/>
      <c r="H140" s="567"/>
      <c r="I140" s="567"/>
      <c r="J140" s="567"/>
      <c r="K140" s="567"/>
      <c r="L140" s="568"/>
      <c r="M140" s="570"/>
      <c r="N140" s="570"/>
      <c r="O140" s="570"/>
      <c r="P140" s="570"/>
      <c r="Q140" s="570"/>
      <c r="R140" s="571"/>
      <c r="S140" s="572"/>
      <c r="T140" s="572"/>
      <c r="U140" s="572"/>
      <c r="V140" s="573"/>
      <c r="W140" s="28"/>
      <c r="X140" s="4"/>
      <c r="Y140" s="5"/>
      <c r="Z140" s="353"/>
      <c r="AA140" s="354"/>
    </row>
    <row r="141" spans="1:27" ht="33.9" customHeight="1">
      <c r="A141" s="336"/>
      <c r="B141" s="355">
        <f t="shared" si="1"/>
        <v>89</v>
      </c>
      <c r="C141" s="566"/>
      <c r="D141" s="567"/>
      <c r="E141" s="567"/>
      <c r="F141" s="567"/>
      <c r="G141" s="567"/>
      <c r="H141" s="567"/>
      <c r="I141" s="567"/>
      <c r="J141" s="567"/>
      <c r="K141" s="567"/>
      <c r="L141" s="568"/>
      <c r="M141" s="570"/>
      <c r="N141" s="570"/>
      <c r="O141" s="570"/>
      <c r="P141" s="570"/>
      <c r="Q141" s="570"/>
      <c r="R141" s="571"/>
      <c r="S141" s="572"/>
      <c r="T141" s="572"/>
      <c r="U141" s="572"/>
      <c r="V141" s="573"/>
      <c r="W141" s="28"/>
      <c r="X141" s="4"/>
      <c r="Y141" s="5"/>
      <c r="Z141" s="353"/>
      <c r="AA141" s="354"/>
    </row>
    <row r="142" spans="1:27" ht="33.9" customHeight="1">
      <c r="A142" s="336"/>
      <c r="B142" s="355">
        <f t="shared" si="1"/>
        <v>90</v>
      </c>
      <c r="C142" s="566"/>
      <c r="D142" s="567"/>
      <c r="E142" s="567"/>
      <c r="F142" s="567"/>
      <c r="G142" s="567"/>
      <c r="H142" s="567"/>
      <c r="I142" s="567"/>
      <c r="J142" s="567"/>
      <c r="K142" s="567"/>
      <c r="L142" s="568"/>
      <c r="M142" s="570"/>
      <c r="N142" s="570"/>
      <c r="O142" s="570"/>
      <c r="P142" s="570"/>
      <c r="Q142" s="570"/>
      <c r="R142" s="571"/>
      <c r="S142" s="572"/>
      <c r="T142" s="572"/>
      <c r="U142" s="572"/>
      <c r="V142" s="573"/>
      <c r="W142" s="28"/>
      <c r="X142" s="4"/>
      <c r="Y142" s="5"/>
      <c r="Z142" s="353"/>
      <c r="AA142" s="354"/>
    </row>
    <row r="143" spans="1:27" ht="33.9" customHeight="1">
      <c r="A143" s="336"/>
      <c r="B143" s="355">
        <f t="shared" si="1"/>
        <v>91</v>
      </c>
      <c r="C143" s="566"/>
      <c r="D143" s="567"/>
      <c r="E143" s="567"/>
      <c r="F143" s="567"/>
      <c r="G143" s="567"/>
      <c r="H143" s="567"/>
      <c r="I143" s="567"/>
      <c r="J143" s="567"/>
      <c r="K143" s="567"/>
      <c r="L143" s="568"/>
      <c r="M143" s="570"/>
      <c r="N143" s="570"/>
      <c r="O143" s="570"/>
      <c r="P143" s="570"/>
      <c r="Q143" s="570"/>
      <c r="R143" s="571"/>
      <c r="S143" s="572"/>
      <c r="T143" s="572"/>
      <c r="U143" s="572"/>
      <c r="V143" s="573"/>
      <c r="W143" s="28"/>
      <c r="X143" s="4"/>
      <c r="Y143" s="5"/>
      <c r="Z143" s="353"/>
      <c r="AA143" s="354"/>
    </row>
    <row r="144" spans="1:27" ht="33.9" customHeight="1">
      <c r="A144" s="336"/>
      <c r="B144" s="355">
        <f t="shared" si="1"/>
        <v>92</v>
      </c>
      <c r="C144" s="566"/>
      <c r="D144" s="567"/>
      <c r="E144" s="567"/>
      <c r="F144" s="567"/>
      <c r="G144" s="567"/>
      <c r="H144" s="567"/>
      <c r="I144" s="567"/>
      <c r="J144" s="567"/>
      <c r="K144" s="567"/>
      <c r="L144" s="568"/>
      <c r="M144" s="570"/>
      <c r="N144" s="570"/>
      <c r="O144" s="570"/>
      <c r="P144" s="570"/>
      <c r="Q144" s="570"/>
      <c r="R144" s="571"/>
      <c r="S144" s="572"/>
      <c r="T144" s="572"/>
      <c r="U144" s="572"/>
      <c r="V144" s="573"/>
      <c r="W144" s="28"/>
      <c r="X144" s="4"/>
      <c r="Y144" s="5"/>
      <c r="Z144" s="353"/>
      <c r="AA144" s="354"/>
    </row>
    <row r="145" spans="1:27" ht="33.9" customHeight="1">
      <c r="A145" s="336"/>
      <c r="B145" s="355">
        <f t="shared" si="1"/>
        <v>93</v>
      </c>
      <c r="C145" s="566"/>
      <c r="D145" s="567"/>
      <c r="E145" s="567"/>
      <c r="F145" s="567"/>
      <c r="G145" s="567"/>
      <c r="H145" s="567"/>
      <c r="I145" s="567"/>
      <c r="J145" s="567"/>
      <c r="K145" s="567"/>
      <c r="L145" s="568"/>
      <c r="M145" s="570"/>
      <c r="N145" s="570"/>
      <c r="O145" s="570"/>
      <c r="P145" s="570"/>
      <c r="Q145" s="570"/>
      <c r="R145" s="571"/>
      <c r="S145" s="572"/>
      <c r="T145" s="572"/>
      <c r="U145" s="572"/>
      <c r="V145" s="573"/>
      <c r="W145" s="28"/>
      <c r="X145" s="4"/>
      <c r="Y145" s="5"/>
      <c r="Z145" s="353"/>
      <c r="AA145" s="354"/>
    </row>
    <row r="146" spans="1:27" ht="33.9" customHeight="1">
      <c r="A146" s="336"/>
      <c r="B146" s="355">
        <f t="shared" si="1"/>
        <v>94</v>
      </c>
      <c r="C146" s="566"/>
      <c r="D146" s="567"/>
      <c r="E146" s="567"/>
      <c r="F146" s="567"/>
      <c r="G146" s="567"/>
      <c r="H146" s="567"/>
      <c r="I146" s="567"/>
      <c r="J146" s="567"/>
      <c r="K146" s="567"/>
      <c r="L146" s="568"/>
      <c r="M146" s="570"/>
      <c r="N146" s="570"/>
      <c r="O146" s="570"/>
      <c r="P146" s="570"/>
      <c r="Q146" s="570"/>
      <c r="R146" s="571"/>
      <c r="S146" s="572"/>
      <c r="T146" s="572"/>
      <c r="U146" s="572"/>
      <c r="V146" s="573"/>
      <c r="W146" s="28"/>
      <c r="X146" s="4"/>
      <c r="Y146" s="5"/>
      <c r="Z146" s="353"/>
      <c r="AA146" s="354"/>
    </row>
    <row r="147" spans="1:27" ht="33.9" customHeight="1">
      <c r="A147" s="336"/>
      <c r="B147" s="355">
        <f t="shared" si="1"/>
        <v>95</v>
      </c>
      <c r="C147" s="566"/>
      <c r="D147" s="567"/>
      <c r="E147" s="567"/>
      <c r="F147" s="567"/>
      <c r="G147" s="567"/>
      <c r="H147" s="567"/>
      <c r="I147" s="567"/>
      <c r="J147" s="567"/>
      <c r="K147" s="567"/>
      <c r="L147" s="568"/>
      <c r="M147" s="570"/>
      <c r="N147" s="570"/>
      <c r="O147" s="570"/>
      <c r="P147" s="570"/>
      <c r="Q147" s="570"/>
      <c r="R147" s="571"/>
      <c r="S147" s="572"/>
      <c r="T147" s="572"/>
      <c r="U147" s="572"/>
      <c r="V147" s="573"/>
      <c r="W147" s="28"/>
      <c r="X147" s="4"/>
      <c r="Y147" s="5"/>
      <c r="Z147" s="353"/>
      <c r="AA147" s="354"/>
    </row>
    <row r="148" spans="1:27" ht="33.9" customHeight="1">
      <c r="A148" s="336"/>
      <c r="B148" s="355">
        <f t="shared" si="1"/>
        <v>96</v>
      </c>
      <c r="C148" s="566"/>
      <c r="D148" s="567"/>
      <c r="E148" s="567"/>
      <c r="F148" s="567"/>
      <c r="G148" s="567"/>
      <c r="H148" s="567"/>
      <c r="I148" s="567"/>
      <c r="J148" s="567"/>
      <c r="K148" s="567"/>
      <c r="L148" s="568"/>
      <c r="M148" s="570"/>
      <c r="N148" s="570"/>
      <c r="O148" s="570"/>
      <c r="P148" s="570"/>
      <c r="Q148" s="570"/>
      <c r="R148" s="571"/>
      <c r="S148" s="572"/>
      <c r="T148" s="572"/>
      <c r="U148" s="572"/>
      <c r="V148" s="573"/>
      <c r="W148" s="28"/>
      <c r="X148" s="4"/>
      <c r="Y148" s="5"/>
      <c r="Z148" s="353"/>
      <c r="AA148" s="354"/>
    </row>
    <row r="149" spans="1:27" ht="33.9" customHeight="1">
      <c r="A149" s="336"/>
      <c r="B149" s="355">
        <f t="shared" si="1"/>
        <v>97</v>
      </c>
      <c r="C149" s="566"/>
      <c r="D149" s="567"/>
      <c r="E149" s="567"/>
      <c r="F149" s="567"/>
      <c r="G149" s="567"/>
      <c r="H149" s="567"/>
      <c r="I149" s="567"/>
      <c r="J149" s="567"/>
      <c r="K149" s="567"/>
      <c r="L149" s="568"/>
      <c r="M149" s="570"/>
      <c r="N149" s="570"/>
      <c r="O149" s="570"/>
      <c r="P149" s="570"/>
      <c r="Q149" s="570"/>
      <c r="R149" s="571"/>
      <c r="S149" s="572"/>
      <c r="T149" s="572"/>
      <c r="U149" s="572"/>
      <c r="V149" s="573"/>
      <c r="W149" s="28"/>
      <c r="X149" s="4"/>
      <c r="Y149" s="5"/>
      <c r="Z149" s="353"/>
      <c r="AA149" s="354"/>
    </row>
    <row r="150" spans="1:27" ht="33.9" customHeight="1">
      <c r="A150" s="336"/>
      <c r="B150" s="355">
        <f t="shared" si="1"/>
        <v>98</v>
      </c>
      <c r="C150" s="566"/>
      <c r="D150" s="567"/>
      <c r="E150" s="567"/>
      <c r="F150" s="567"/>
      <c r="G150" s="567"/>
      <c r="H150" s="567"/>
      <c r="I150" s="567"/>
      <c r="J150" s="567"/>
      <c r="K150" s="567"/>
      <c r="L150" s="568"/>
      <c r="M150" s="570"/>
      <c r="N150" s="570"/>
      <c r="O150" s="570"/>
      <c r="P150" s="570"/>
      <c r="Q150" s="570"/>
      <c r="R150" s="571"/>
      <c r="S150" s="572"/>
      <c r="T150" s="572"/>
      <c r="U150" s="572"/>
      <c r="V150" s="573"/>
      <c r="W150" s="28"/>
      <c r="X150" s="4"/>
      <c r="Y150" s="5"/>
      <c r="Z150" s="353"/>
      <c r="AA150" s="354"/>
    </row>
    <row r="151" spans="1:27" ht="33.9" customHeight="1">
      <c r="A151" s="336"/>
      <c r="B151" s="355">
        <f t="shared" si="1"/>
        <v>99</v>
      </c>
      <c r="C151" s="566"/>
      <c r="D151" s="567"/>
      <c r="E151" s="567"/>
      <c r="F151" s="567"/>
      <c r="G151" s="567"/>
      <c r="H151" s="567"/>
      <c r="I151" s="567"/>
      <c r="J151" s="567"/>
      <c r="K151" s="567"/>
      <c r="L151" s="568"/>
      <c r="M151" s="570"/>
      <c r="N151" s="570"/>
      <c r="O151" s="570"/>
      <c r="P151" s="570"/>
      <c r="Q151" s="570"/>
      <c r="R151" s="571"/>
      <c r="S151" s="572"/>
      <c r="T151" s="572"/>
      <c r="U151" s="572"/>
      <c r="V151" s="573"/>
      <c r="W151" s="28"/>
      <c r="X151" s="4"/>
      <c r="Y151" s="5"/>
      <c r="Z151" s="353"/>
      <c r="AA151" s="354"/>
    </row>
    <row r="152" spans="1:27" ht="33.9" customHeight="1">
      <c r="A152" s="336"/>
      <c r="B152" s="355">
        <f t="shared" si="1"/>
        <v>100</v>
      </c>
      <c r="C152" s="566"/>
      <c r="D152" s="567"/>
      <c r="E152" s="567"/>
      <c r="F152" s="567"/>
      <c r="G152" s="567"/>
      <c r="H152" s="567"/>
      <c r="I152" s="567"/>
      <c r="J152" s="567"/>
      <c r="K152" s="567"/>
      <c r="L152" s="568"/>
      <c r="M152" s="570"/>
      <c r="N152" s="570"/>
      <c r="O152" s="570"/>
      <c r="P152" s="570"/>
      <c r="Q152" s="570"/>
      <c r="R152" s="571"/>
      <c r="S152" s="572"/>
      <c r="T152" s="572"/>
      <c r="U152" s="572"/>
      <c r="V152" s="573"/>
      <c r="W152" s="28"/>
      <c r="X152" s="4"/>
      <c r="Y152" s="5"/>
      <c r="Z152" s="353"/>
      <c r="AA152" s="354"/>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O16" sqref="O16"/>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7" customWidth="1"/>
    <col min="21" max="21" width="12.44140625" style="87" customWidth="1"/>
    <col min="22" max="22" width="11.109375" style="87" customWidth="1"/>
    <col min="23" max="23" width="10.21875" style="87" customWidth="1"/>
    <col min="24" max="24" width="4.88671875" style="147" customWidth="1"/>
    <col min="25" max="25" width="5.33203125" style="147" customWidth="1"/>
    <col min="26" max="26" width="11" style="87" customWidth="1"/>
    <col min="27" max="27" width="11.88671875" style="87" customWidth="1"/>
    <col min="28" max="28" width="10.88671875" style="87" customWidth="1"/>
    <col min="29" max="29" width="7.44140625" style="85" customWidth="1"/>
    <col min="30" max="30" width="31.21875" style="360" hidden="1" customWidth="1"/>
    <col min="31" max="33" width="28.33203125" style="360" hidden="1" customWidth="1"/>
    <col min="34" max="16384" width="9" style="361"/>
  </cols>
  <sheetData>
    <row r="1" spans="1:33" ht="27" customHeight="1">
      <c r="A1" s="357" t="s">
        <v>2011</v>
      </c>
      <c r="B1" s="358"/>
      <c r="C1" s="86"/>
      <c r="D1" s="86"/>
      <c r="E1" s="86"/>
      <c r="F1" s="86"/>
      <c r="G1" s="86"/>
      <c r="H1" s="86"/>
      <c r="I1" s="86"/>
      <c r="J1" s="86"/>
      <c r="K1" s="86"/>
      <c r="L1" s="86"/>
      <c r="M1" s="86"/>
      <c r="N1" s="86"/>
      <c r="O1" s="86"/>
      <c r="P1" s="86"/>
      <c r="Q1" s="86"/>
      <c r="R1" s="86"/>
      <c r="S1" s="86"/>
      <c r="T1" s="86"/>
      <c r="U1" s="86"/>
      <c r="V1" s="86"/>
      <c r="W1" s="86"/>
      <c r="X1" s="86"/>
      <c r="Y1" s="86"/>
      <c r="Z1" s="86"/>
      <c r="AA1" s="359" t="s">
        <v>16</v>
      </c>
      <c r="AB1" s="633" t="str">
        <f>IF(基本情報入力シート!C32="","",基本情報入力シート!C32)</f>
        <v/>
      </c>
      <c r="AC1" s="633"/>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637" t="s">
        <v>22</v>
      </c>
      <c r="B3" s="637"/>
      <c r="C3" s="637"/>
      <c r="D3" s="637"/>
      <c r="E3" s="638"/>
      <c r="F3" s="671" t="str">
        <f>IF(基本情報入力シート!M37="","",基本情報入力シート!M37)</f>
        <v/>
      </c>
      <c r="G3" s="672"/>
      <c r="H3" s="672"/>
      <c r="I3" s="672"/>
      <c r="J3" s="672"/>
      <c r="K3" s="672"/>
      <c r="L3" s="672"/>
      <c r="M3" s="673"/>
      <c r="N3" s="85"/>
      <c r="O3" s="85"/>
      <c r="P3" s="85"/>
      <c r="Q3" s="85"/>
      <c r="R3" s="85"/>
      <c r="S3" s="85"/>
      <c r="T3" s="86"/>
      <c r="U3" s="86"/>
      <c r="V3" s="86"/>
      <c r="W3" s="86"/>
      <c r="X3" s="86"/>
      <c r="Y3" s="86"/>
      <c r="Z3" s="86"/>
      <c r="AA3" s="86"/>
      <c r="AB3" s="86"/>
      <c r="AC3" s="86"/>
    </row>
    <row r="4" spans="1:33" ht="21" customHeight="1" thickBot="1">
      <c r="A4" s="362"/>
      <c r="B4" s="362"/>
      <c r="C4" s="362"/>
      <c r="D4" s="363"/>
      <c r="E4" s="363"/>
      <c r="F4" s="363"/>
      <c r="G4" s="363"/>
      <c r="H4" s="363"/>
      <c r="I4" s="363"/>
      <c r="J4" s="363"/>
      <c r="K4" s="363"/>
      <c r="L4" s="363"/>
      <c r="M4" s="86"/>
      <c r="N4" s="86"/>
      <c r="O4" s="86"/>
      <c r="P4" s="86"/>
      <c r="Q4" s="86"/>
      <c r="R4" s="86"/>
      <c r="S4" s="86"/>
      <c r="T4" s="86"/>
      <c r="U4" s="85"/>
      <c r="V4" s="85"/>
      <c r="W4" s="85"/>
      <c r="X4" s="85"/>
      <c r="Y4" s="85"/>
      <c r="Z4" s="85"/>
      <c r="AA4" s="85"/>
      <c r="AB4" s="85"/>
      <c r="AC4" s="86"/>
    </row>
    <row r="5" spans="1:33" ht="25.5" customHeight="1">
      <c r="A5" s="86"/>
      <c r="B5" s="623" t="s">
        <v>1935</v>
      </c>
      <c r="C5" s="623"/>
      <c r="D5" s="623"/>
      <c r="E5" s="623"/>
      <c r="F5" s="623"/>
      <c r="G5" s="623"/>
      <c r="H5" s="623"/>
      <c r="I5" s="623"/>
      <c r="J5" s="623"/>
      <c r="K5" s="623"/>
      <c r="L5" s="623"/>
      <c r="M5" s="624"/>
      <c r="N5" s="364">
        <f>IFERROR(SUM(S$16:S$1048576),"")</f>
        <v>0</v>
      </c>
      <c r="O5" s="365" t="s">
        <v>4</v>
      </c>
      <c r="P5" s="86"/>
      <c r="Q5" s="86"/>
      <c r="R5" s="85"/>
      <c r="S5" s="86"/>
      <c r="T5" s="86"/>
      <c r="U5" s="85"/>
      <c r="V5" s="85"/>
      <c r="W5" s="85"/>
      <c r="X5" s="85"/>
      <c r="Y5" s="85"/>
      <c r="Z5" s="85"/>
      <c r="AA5" s="85"/>
      <c r="AB5" s="85"/>
      <c r="AC5" s="86"/>
      <c r="AE5" s="366" t="str">
        <f>IF((COUNTIF(R:R,"処遇加算Ⅰ")+COUNTIF(R:R,"処遇加算Ⅱ"))&gt;=1,"処遇加算Ⅰ・Ⅱあり","処遇加算Ⅰ・Ⅱなし")</f>
        <v>処遇加算Ⅰ・Ⅱなし</v>
      </c>
      <c r="AF5" s="366" t="str">
        <f>IF(COUNTIFS(Q:Q,"ベア加算なし",Z:Z,"ベア加算")&gt;=1,"新規ベア加算あり","")</f>
        <v/>
      </c>
    </row>
    <row r="6" spans="1:33" ht="25.5" customHeight="1">
      <c r="A6" s="86"/>
      <c r="B6" s="623" t="s">
        <v>1934</v>
      </c>
      <c r="C6" s="623"/>
      <c r="D6" s="623"/>
      <c r="E6" s="623"/>
      <c r="F6" s="623"/>
      <c r="G6" s="623"/>
      <c r="H6" s="623"/>
      <c r="I6" s="623"/>
      <c r="J6" s="623"/>
      <c r="K6" s="623"/>
      <c r="L6" s="623"/>
      <c r="M6" s="624"/>
      <c r="N6" s="367">
        <f>IFERROR(SUM(V:V),"")-SUM(V8:V9)</f>
        <v>0</v>
      </c>
      <c r="O6" s="365" t="s">
        <v>4</v>
      </c>
      <c r="P6" s="86"/>
      <c r="Q6" s="86"/>
      <c r="R6" s="85"/>
      <c r="S6" s="85"/>
      <c r="T6" s="85"/>
      <c r="U6" s="85"/>
      <c r="V6" s="85"/>
      <c r="W6" s="85"/>
      <c r="X6" s="85"/>
      <c r="Y6" s="85"/>
      <c r="Z6" s="85"/>
      <c r="AA6" s="85"/>
      <c r="AE6" s="366" t="str">
        <f>IF(COUNTIF(R:R,"処遇加算Ⅰ")&gt;=1,"処遇加算Ⅰあり","処遇加算Ⅰなし")</f>
        <v>処遇加算Ⅰなし</v>
      </c>
      <c r="AF6" s="366" t="str">
        <f>IF(COUNTIFS(Q:Q,"ベア加算",Z:Z,"ベア加算")&gt;=1,"継続ベア加算あり","継続ベア加算なし")</f>
        <v>継続ベア加算なし</v>
      </c>
    </row>
    <row r="7" spans="1:33" ht="25.5" customHeight="1" thickBot="1">
      <c r="A7" s="86"/>
      <c r="B7" s="662" t="s">
        <v>1933</v>
      </c>
      <c r="C7" s="662"/>
      <c r="D7" s="639"/>
      <c r="E7" s="639"/>
      <c r="F7" s="639"/>
      <c r="G7" s="639"/>
      <c r="H7" s="639"/>
      <c r="I7" s="639"/>
      <c r="J7" s="639"/>
      <c r="K7" s="639"/>
      <c r="L7" s="639"/>
      <c r="M7" s="640"/>
      <c r="N7" s="367">
        <f>IFERROR(SUM(AA$16:AA$1048576),"")</f>
        <v>0</v>
      </c>
      <c r="O7" s="365" t="s">
        <v>4</v>
      </c>
      <c r="P7" s="86"/>
      <c r="Q7" s="86"/>
      <c r="R7" s="135" t="s">
        <v>1947</v>
      </c>
      <c r="S7" s="86"/>
      <c r="T7" s="85"/>
      <c r="U7" s="85"/>
      <c r="V7" s="86"/>
      <c r="W7" s="86"/>
      <c r="X7" s="86"/>
      <c r="Y7" s="85"/>
      <c r="Z7" s="85"/>
      <c r="AA7" s="85"/>
      <c r="AB7" s="86"/>
      <c r="AE7" s="366" t="str">
        <f>IF((COUNTIF(U$16:U$115,"特定加算Ⅰ")+COUNTIF(U$16:U$1048576,"特定加算Ⅱ"))&gt;=1,"特定加算あり","特定加算なし")</f>
        <v>特定加算なし</v>
      </c>
      <c r="AF7" s="366"/>
    </row>
    <row r="8" spans="1:33" ht="25.5" customHeight="1">
      <c r="A8" s="86"/>
      <c r="B8" s="641"/>
      <c r="C8" s="642"/>
      <c r="D8" s="639" t="s">
        <v>1996</v>
      </c>
      <c r="E8" s="639"/>
      <c r="F8" s="639"/>
      <c r="G8" s="639"/>
      <c r="H8" s="639"/>
      <c r="I8" s="639"/>
      <c r="J8" s="639"/>
      <c r="K8" s="639"/>
      <c r="L8" s="639"/>
      <c r="M8" s="640"/>
      <c r="N8" s="368">
        <f>IFERROR(SUMIFS(AB$16:AB$1048576,Q$16:Q$1048576,"ベア加算なし",Z$16:Z$1048576,"ベア加算"),"")</f>
        <v>0</v>
      </c>
      <c r="O8" s="365" t="s">
        <v>4</v>
      </c>
      <c r="P8" s="86"/>
      <c r="Q8" s="86"/>
      <c r="R8" s="630" t="s">
        <v>2007</v>
      </c>
      <c r="S8" s="630" t="s">
        <v>1943</v>
      </c>
      <c r="T8" s="630"/>
      <c r="U8" s="631"/>
      <c r="V8" s="369">
        <f>SUM(W$16:W$115)</f>
        <v>0</v>
      </c>
      <c r="W8" s="628" t="str">
        <f>IF(AE7="特定加算なし","",IF(V8&gt;=V9,"○","×"))</f>
        <v/>
      </c>
      <c r="X8" s="626" t="s">
        <v>1944</v>
      </c>
      <c r="Y8" s="627"/>
      <c r="Z8" s="627"/>
      <c r="AA8" s="627"/>
      <c r="AB8" s="627"/>
      <c r="AF8" s="370"/>
      <c r="AG8" s="361"/>
    </row>
    <row r="9" spans="1:33" ht="25.5" customHeight="1" thickBot="1">
      <c r="A9" s="86"/>
      <c r="B9" s="640" t="s">
        <v>2060</v>
      </c>
      <c r="C9" s="663"/>
      <c r="D9" s="663"/>
      <c r="E9" s="663"/>
      <c r="F9" s="663"/>
      <c r="G9" s="663"/>
      <c r="H9" s="663"/>
      <c r="I9" s="663"/>
      <c r="J9" s="663"/>
      <c r="K9" s="663"/>
      <c r="L9" s="663"/>
      <c r="M9" s="664"/>
      <c r="N9" s="371">
        <f>IFERROR(ROUNDDOWN(SUM(AB$16:AB$115,T$16:T$115,X$16:Y$115),0),"")</f>
        <v>0</v>
      </c>
      <c r="O9" s="365" t="s">
        <v>4</v>
      </c>
      <c r="P9" s="86"/>
      <c r="Q9" s="86"/>
      <c r="R9" s="630"/>
      <c r="S9" s="630" t="s">
        <v>2170</v>
      </c>
      <c r="T9" s="630"/>
      <c r="U9" s="631"/>
      <c r="V9" s="372">
        <f>SUM(AD$16:AD$115)</f>
        <v>0</v>
      </c>
      <c r="W9" s="629"/>
      <c r="X9" s="626"/>
      <c r="Y9" s="627"/>
      <c r="Z9" s="627"/>
      <c r="AA9" s="627"/>
      <c r="AB9" s="627"/>
      <c r="AF9" s="370"/>
      <c r="AG9" s="361"/>
    </row>
    <row r="10" spans="1:33" ht="7.5" customHeight="1">
      <c r="A10" s="86"/>
      <c r="B10" s="373"/>
      <c r="C10" s="373"/>
      <c r="D10" s="373"/>
      <c r="E10" s="373"/>
      <c r="F10" s="373"/>
      <c r="G10" s="373"/>
      <c r="H10" s="373"/>
      <c r="I10" s="373"/>
      <c r="J10" s="373"/>
      <c r="K10" s="373"/>
      <c r="L10" s="373"/>
      <c r="M10" s="373"/>
      <c r="N10" s="374"/>
      <c r="O10" s="374"/>
      <c r="P10" s="86"/>
      <c r="Q10" s="86"/>
      <c r="R10" s="374"/>
      <c r="S10" s="374"/>
      <c r="T10" s="86"/>
      <c r="U10" s="104"/>
      <c r="V10" s="104"/>
      <c r="W10" s="104"/>
      <c r="X10" s="104"/>
      <c r="Y10" s="104"/>
      <c r="Z10" s="104"/>
      <c r="AA10" s="86"/>
      <c r="AB10" s="86"/>
      <c r="AC10" s="86"/>
    </row>
    <row r="11" spans="1:33" ht="41.25" customHeight="1" thickBot="1">
      <c r="A11" s="86"/>
      <c r="B11" s="625" t="s">
        <v>2189</v>
      </c>
      <c r="C11" s="625"/>
      <c r="D11" s="625"/>
      <c r="E11" s="625"/>
      <c r="F11" s="625"/>
      <c r="G11" s="625"/>
      <c r="H11" s="625"/>
      <c r="I11" s="625"/>
      <c r="J11" s="625"/>
      <c r="K11" s="625"/>
      <c r="L11" s="625"/>
      <c r="M11" s="625"/>
      <c r="N11" s="625"/>
      <c r="O11" s="625"/>
      <c r="P11" s="625"/>
      <c r="Q11" s="625"/>
      <c r="R11" s="625"/>
      <c r="S11" s="625"/>
      <c r="T11" s="625"/>
      <c r="U11" s="625"/>
      <c r="V11" s="625"/>
      <c r="W11" s="625"/>
      <c r="X11" s="625"/>
      <c r="Y11" s="375"/>
      <c r="Z11" s="375"/>
      <c r="AA11" s="375"/>
      <c r="AB11" s="375"/>
      <c r="AC11" s="375"/>
    </row>
    <row r="12" spans="1:33" ht="24" customHeight="1" thickBot="1">
      <c r="A12" s="650"/>
      <c r="B12" s="653" t="s">
        <v>2169</v>
      </c>
      <c r="C12" s="654"/>
      <c r="D12" s="654"/>
      <c r="E12" s="654"/>
      <c r="F12" s="654"/>
      <c r="G12" s="654"/>
      <c r="H12" s="654"/>
      <c r="I12" s="655"/>
      <c r="J12" s="643" t="s">
        <v>41</v>
      </c>
      <c r="K12" s="665" t="s">
        <v>73</v>
      </c>
      <c r="L12" s="666"/>
      <c r="M12" s="644" t="s">
        <v>42</v>
      </c>
      <c r="N12" s="647" t="s">
        <v>6</v>
      </c>
      <c r="O12" s="617" t="s">
        <v>2014</v>
      </c>
      <c r="P12" s="618"/>
      <c r="Q12" s="619"/>
      <c r="R12" s="597" t="s">
        <v>2013</v>
      </c>
      <c r="S12" s="598"/>
      <c r="T12" s="598"/>
      <c r="U12" s="598"/>
      <c r="V12" s="598"/>
      <c r="W12" s="598"/>
      <c r="X12" s="598"/>
      <c r="Y12" s="598"/>
      <c r="Z12" s="598"/>
      <c r="AA12" s="598"/>
      <c r="AB12" s="598"/>
      <c r="AC12" s="599"/>
      <c r="AD12" s="674" t="s">
        <v>2191</v>
      </c>
      <c r="AE12" s="632" t="s">
        <v>2053</v>
      </c>
      <c r="AF12" s="632" t="s">
        <v>2054</v>
      </c>
      <c r="AG12" s="632" t="s">
        <v>2055</v>
      </c>
    </row>
    <row r="13" spans="1:33" ht="21.75" customHeight="1">
      <c r="A13" s="651"/>
      <c r="B13" s="656"/>
      <c r="C13" s="657"/>
      <c r="D13" s="657"/>
      <c r="E13" s="657"/>
      <c r="F13" s="657"/>
      <c r="G13" s="657"/>
      <c r="H13" s="657"/>
      <c r="I13" s="658"/>
      <c r="J13" s="621"/>
      <c r="K13" s="667"/>
      <c r="L13" s="668"/>
      <c r="M13" s="645"/>
      <c r="N13" s="648"/>
      <c r="O13" s="620" t="s">
        <v>2015</v>
      </c>
      <c r="P13" s="621" t="s">
        <v>2016</v>
      </c>
      <c r="Q13" s="622" t="s">
        <v>2017</v>
      </c>
      <c r="R13" s="604" t="s">
        <v>2044</v>
      </c>
      <c r="S13" s="605"/>
      <c r="T13" s="605"/>
      <c r="U13" s="612" t="s">
        <v>1899</v>
      </c>
      <c r="V13" s="613"/>
      <c r="W13" s="613"/>
      <c r="X13" s="613"/>
      <c r="Y13" s="614"/>
      <c r="Z13" s="634" t="s">
        <v>2017</v>
      </c>
      <c r="AA13" s="635"/>
      <c r="AB13" s="635"/>
      <c r="AC13" s="636"/>
      <c r="AD13" s="674"/>
      <c r="AE13" s="632"/>
      <c r="AF13" s="632"/>
      <c r="AG13" s="632"/>
    </row>
    <row r="14" spans="1:33" ht="51" customHeight="1">
      <c r="A14" s="651"/>
      <c r="B14" s="656"/>
      <c r="C14" s="657"/>
      <c r="D14" s="657"/>
      <c r="E14" s="657"/>
      <c r="F14" s="657"/>
      <c r="G14" s="657"/>
      <c r="H14" s="657"/>
      <c r="I14" s="658"/>
      <c r="J14" s="621"/>
      <c r="K14" s="669"/>
      <c r="L14" s="670"/>
      <c r="M14" s="645"/>
      <c r="N14" s="648"/>
      <c r="O14" s="620"/>
      <c r="P14" s="621"/>
      <c r="Q14" s="622"/>
      <c r="R14" s="602" t="s">
        <v>130</v>
      </c>
      <c r="S14" s="600" t="s">
        <v>131</v>
      </c>
      <c r="T14" s="606" t="s">
        <v>2042</v>
      </c>
      <c r="U14" s="602" t="s">
        <v>130</v>
      </c>
      <c r="V14" s="600" t="s">
        <v>131</v>
      </c>
      <c r="W14" s="376" t="s">
        <v>2003</v>
      </c>
      <c r="X14" s="606" t="s">
        <v>2042</v>
      </c>
      <c r="Y14" s="615"/>
      <c r="Z14" s="602" t="s">
        <v>130</v>
      </c>
      <c r="AA14" s="600" t="s">
        <v>131</v>
      </c>
      <c r="AB14" s="608" t="s">
        <v>2042</v>
      </c>
      <c r="AC14" s="610" t="s">
        <v>2004</v>
      </c>
      <c r="AD14" s="674"/>
      <c r="AE14" s="632"/>
      <c r="AF14" s="632"/>
      <c r="AG14" s="632"/>
    </row>
    <row r="15" spans="1:33" ht="72" customHeight="1" thickBot="1">
      <c r="A15" s="652"/>
      <c r="B15" s="659"/>
      <c r="C15" s="660"/>
      <c r="D15" s="660"/>
      <c r="E15" s="660"/>
      <c r="F15" s="660"/>
      <c r="G15" s="660"/>
      <c r="H15" s="660"/>
      <c r="I15" s="661"/>
      <c r="J15" s="601"/>
      <c r="K15" s="377" t="s">
        <v>44</v>
      </c>
      <c r="L15" s="377" t="s">
        <v>45</v>
      </c>
      <c r="M15" s="646"/>
      <c r="N15" s="649"/>
      <c r="O15" s="603"/>
      <c r="P15" s="601"/>
      <c r="Q15" s="611"/>
      <c r="R15" s="603"/>
      <c r="S15" s="601"/>
      <c r="T15" s="607"/>
      <c r="U15" s="603"/>
      <c r="V15" s="601"/>
      <c r="W15" s="378" t="s">
        <v>2045</v>
      </c>
      <c r="X15" s="607"/>
      <c r="Y15" s="616"/>
      <c r="Z15" s="603"/>
      <c r="AA15" s="601"/>
      <c r="AB15" s="609"/>
      <c r="AC15" s="611"/>
      <c r="AD15" s="379" t="s">
        <v>2007</v>
      </c>
      <c r="AE15" s="632"/>
      <c r="AF15" s="632"/>
      <c r="AG15" s="632"/>
    </row>
    <row r="16" spans="1:33" s="389" customFormat="1" ht="24.9" customHeight="1">
      <c r="A16" s="380" t="s">
        <v>7</v>
      </c>
      <c r="B16" s="594" t="str">
        <f>IF(基本情報入力シート!C53="","",基本情報入力シート!C53)</f>
        <v/>
      </c>
      <c r="C16" s="595"/>
      <c r="D16" s="595"/>
      <c r="E16" s="595"/>
      <c r="F16" s="595"/>
      <c r="G16" s="595"/>
      <c r="H16" s="595"/>
      <c r="I16" s="596"/>
      <c r="J16" s="381" t="str">
        <f>IF(基本情報入力シート!M53="","",基本情報入力シート!M53)</f>
        <v/>
      </c>
      <c r="K16" s="382" t="str">
        <f>IF(基本情報入力シート!R53="","",基本情報入力シート!R53)</f>
        <v/>
      </c>
      <c r="L16" s="382" t="str">
        <f>IF(基本情報入力シート!W53="","",基本情報入力シート!W53)</f>
        <v/>
      </c>
      <c r="M16" s="383" t="str">
        <f>IF(基本情報入力シート!X53="","",基本情報入力シート!X53)</f>
        <v/>
      </c>
      <c r="N16" s="384" t="str">
        <f>IF(基本情報入力シート!Y53="","",基本情報入力シート!Y53)</f>
        <v/>
      </c>
      <c r="O16" s="56"/>
      <c r="P16" s="57"/>
      <c r="Q16" s="61"/>
      <c r="R16" s="58"/>
      <c r="S16" s="51"/>
      <c r="T16" s="385" t="str">
        <f>IFERROR(S16*VLOOKUP(AE16,【参考】数式用3!$AN$3:$BU$14,MATCH(N16,【参考】数式用3!$AN$2:$BU$2,0)),"")</f>
        <v/>
      </c>
      <c r="U16" s="78"/>
      <c r="V16" s="79"/>
      <c r="W16" s="79"/>
      <c r="X16" s="592" t="str">
        <f>IFERROR(V16*VLOOKUP(AF16,【参考】数式用3!$AN$15:$BU$23,MATCH(N16,【参考】数式用3!$AN$2:$BU$2,0)),"")</f>
        <v/>
      </c>
      <c r="Y16" s="593"/>
      <c r="Z16" s="64"/>
      <c r="AA16" s="52"/>
      <c r="AB16" s="386" t="str">
        <f>IFERROR(AA16*VLOOKUP(AG16,【参考】数式用3!$AN$24:$BU$27,MATCH(N16,【参考】数式用3!$AN$2:$BU$2,0)),"")</f>
        <v/>
      </c>
      <c r="AC16" s="65"/>
      <c r="AD16" s="387" t="str">
        <f>IF(OR(U16="特定加算Ⅰ",U16="特定加算Ⅱ"),IF(W16&lt;&gt;"",1,""),"")</f>
        <v/>
      </c>
      <c r="AE16" s="388" t="str">
        <f>IF(AND(O16="",R16=""),"",O16&amp;"から"&amp;R16)</f>
        <v/>
      </c>
      <c r="AF16" s="388" t="str">
        <f>IF(AND(P16="",U16=""),"",P16&amp;"から"&amp;U16)</f>
        <v/>
      </c>
      <c r="AG16" s="388" t="str">
        <f>IF(AND(Q16="",Z16=""),"",Q16&amp;"から"&amp;Z16)</f>
        <v/>
      </c>
    </row>
    <row r="17" spans="1:33" ht="24.9" customHeight="1">
      <c r="A17" s="390">
        <v>2</v>
      </c>
      <c r="B17" s="589" t="str">
        <f>IF(基本情報入力シート!C54="","",基本情報入力シート!C54)</f>
        <v/>
      </c>
      <c r="C17" s="590"/>
      <c r="D17" s="590"/>
      <c r="E17" s="590"/>
      <c r="F17" s="590"/>
      <c r="G17" s="590"/>
      <c r="H17" s="590"/>
      <c r="I17" s="591"/>
      <c r="J17" s="391" t="str">
        <f>IF(基本情報入力シート!M54="","",基本情報入力シート!M54)</f>
        <v/>
      </c>
      <c r="K17" s="392" t="str">
        <f>IF(基本情報入力シート!R54="","",基本情報入力シート!R54)</f>
        <v/>
      </c>
      <c r="L17" s="392" t="str">
        <f>IF(基本情報入力シート!W54="","",基本情報入力シート!W54)</f>
        <v/>
      </c>
      <c r="M17" s="393" t="str">
        <f>IF(基本情報入力シート!X54="","",基本情報入力シート!X54)</f>
        <v/>
      </c>
      <c r="N17" s="394" t="str">
        <f>IF(基本情報入力シート!Y54="","",基本情報入力シート!Y54)</f>
        <v/>
      </c>
      <c r="O17" s="59"/>
      <c r="P17" s="60"/>
      <c r="Q17" s="61"/>
      <c r="R17" s="62"/>
      <c r="S17" s="53"/>
      <c r="T17" s="385" t="str">
        <f>IFERROR(S17*VLOOKUP(AE17,【参考】数式用3!$AN$3:$BU$14,MATCH(N17,【参考】数式用3!$AN$2:$BU$2,0)),"")</f>
        <v/>
      </c>
      <c r="U17" s="63"/>
      <c r="V17" s="54"/>
      <c r="W17" s="77"/>
      <c r="X17" s="587" t="str">
        <f>IFERROR(V17*VLOOKUP(AF17,【参考】数式用3!$AN$15:$BU$23,MATCH(N17,【参考】数式用3!$AN$2:$BU$2,0)),"")</f>
        <v/>
      </c>
      <c r="Y17" s="588"/>
      <c r="Z17" s="64"/>
      <c r="AA17" s="55"/>
      <c r="AB17" s="395" t="str">
        <f>IFERROR(AA17*VLOOKUP(AG17,【参考】数式用3!$AN$24:$BU$27,MATCH(N17,【参考】数式用3!$AN$2:$BU$2,0)),"")</f>
        <v/>
      </c>
      <c r="AC17" s="66"/>
      <c r="AD17" s="387" t="str">
        <f t="shared" ref="AD17:AD80" si="0">IF(OR(U17="特定加算Ⅰ",U17="特定加算Ⅱ"),IF(W17&lt;&gt;"",1,""),"")</f>
        <v/>
      </c>
      <c r="AE17" s="388" t="str">
        <f t="shared" ref="AE17:AE22" si="1">IF(AND(O17="",R17=""),"",O17&amp;"から"&amp;R17)</f>
        <v/>
      </c>
      <c r="AF17" s="388" t="str">
        <f t="shared" ref="AF17:AF22" si="2">IF(AND(P17="",U17=""),"",P17&amp;"から"&amp;U17)</f>
        <v/>
      </c>
      <c r="AG17" s="388" t="str">
        <f t="shared" ref="AG17:AG22" si="3">IF(AND(Q17="",Z17=""),"",Q17&amp;"から"&amp;Z17)</f>
        <v/>
      </c>
    </row>
    <row r="18" spans="1:33" ht="24.9" customHeight="1">
      <c r="A18" s="390">
        <v>3</v>
      </c>
      <c r="B18" s="589" t="str">
        <f>IF(基本情報入力シート!C55="","",基本情報入力シート!C55)</f>
        <v/>
      </c>
      <c r="C18" s="590"/>
      <c r="D18" s="590"/>
      <c r="E18" s="590"/>
      <c r="F18" s="590"/>
      <c r="G18" s="590"/>
      <c r="H18" s="590"/>
      <c r="I18" s="591"/>
      <c r="J18" s="391" t="str">
        <f>IF(基本情報入力シート!M55="","",基本情報入力シート!M55)</f>
        <v/>
      </c>
      <c r="K18" s="392" t="str">
        <f>IF(基本情報入力シート!R55="","",基本情報入力シート!R55)</f>
        <v/>
      </c>
      <c r="L18" s="392" t="str">
        <f>IF(基本情報入力シート!W55="","",基本情報入力シート!W55)</f>
        <v/>
      </c>
      <c r="M18" s="393" t="str">
        <f>IF(基本情報入力シート!X55="","",基本情報入力シート!X55)</f>
        <v/>
      </c>
      <c r="N18" s="394" t="str">
        <f>IF(基本情報入力シート!Y55="","",基本情報入力シート!Y55)</f>
        <v/>
      </c>
      <c r="O18" s="59"/>
      <c r="P18" s="60"/>
      <c r="Q18" s="61"/>
      <c r="R18" s="62"/>
      <c r="S18" s="53"/>
      <c r="T18" s="385" t="str">
        <f>IFERROR(S18*VLOOKUP(AE18,【参考】数式用3!$AN$3:$BU$14,MATCH(N18,【参考】数式用3!$AN$2:$BU$2,0)),"")</f>
        <v/>
      </c>
      <c r="U18" s="63"/>
      <c r="V18" s="54"/>
      <c r="W18" s="77"/>
      <c r="X18" s="587" t="str">
        <f>IFERROR(V18*VLOOKUP(AF18,【参考】数式用3!$AN$15:$BU$23,MATCH(N18,【参考】数式用3!$AN$2:$BU$2,0)),"")</f>
        <v/>
      </c>
      <c r="Y18" s="588"/>
      <c r="Z18" s="64"/>
      <c r="AA18" s="55"/>
      <c r="AB18" s="395" t="str">
        <f>IFERROR(AA18*VLOOKUP(AG18,【参考】数式用3!$AN$24:$BU$27,MATCH(N18,【参考】数式用3!$AN$2:$BU$2,0)),"")</f>
        <v/>
      </c>
      <c r="AC18" s="66"/>
      <c r="AD18" s="387" t="str">
        <f t="shared" si="0"/>
        <v/>
      </c>
      <c r="AE18" s="388" t="str">
        <f t="shared" si="1"/>
        <v/>
      </c>
      <c r="AF18" s="388" t="str">
        <f t="shared" si="2"/>
        <v/>
      </c>
      <c r="AG18" s="388" t="str">
        <f t="shared" si="3"/>
        <v/>
      </c>
    </row>
    <row r="19" spans="1:33" ht="24.9" customHeight="1">
      <c r="A19" s="390">
        <v>4</v>
      </c>
      <c r="B19" s="589" t="str">
        <f>IF(基本情報入力シート!C56="","",基本情報入力シート!C56)</f>
        <v/>
      </c>
      <c r="C19" s="590"/>
      <c r="D19" s="590"/>
      <c r="E19" s="590"/>
      <c r="F19" s="590"/>
      <c r="G19" s="590"/>
      <c r="H19" s="590"/>
      <c r="I19" s="591"/>
      <c r="J19" s="391" t="str">
        <f>IF(基本情報入力シート!M56="","",基本情報入力シート!M56)</f>
        <v/>
      </c>
      <c r="K19" s="392" t="str">
        <f>IF(基本情報入力シート!R56="","",基本情報入力シート!R56)</f>
        <v/>
      </c>
      <c r="L19" s="392" t="str">
        <f>IF(基本情報入力シート!W56="","",基本情報入力シート!W56)</f>
        <v/>
      </c>
      <c r="M19" s="393" t="str">
        <f>IF(基本情報入力シート!X56="","",基本情報入力シート!X56)</f>
        <v/>
      </c>
      <c r="N19" s="394" t="str">
        <f>IF(基本情報入力シート!Y56="","",基本情報入力シート!Y56)</f>
        <v/>
      </c>
      <c r="O19" s="59"/>
      <c r="P19" s="60"/>
      <c r="Q19" s="61"/>
      <c r="R19" s="62"/>
      <c r="S19" s="53"/>
      <c r="T19" s="385" t="str">
        <f>IFERROR(S19*VLOOKUP(AE19,【参考】数式用3!$AN$3:$BU$14,MATCH(N19,【参考】数式用3!$AN$2:$BU$2,0)),"")</f>
        <v/>
      </c>
      <c r="U19" s="63"/>
      <c r="V19" s="54"/>
      <c r="W19" s="77"/>
      <c r="X19" s="587" t="str">
        <f>IFERROR(V19*VLOOKUP(AF19,【参考】数式用3!$AN$15:$BU$23,MATCH(N19,【参考】数式用3!$AN$2:$BU$2,0)),"")</f>
        <v/>
      </c>
      <c r="Y19" s="588"/>
      <c r="Z19" s="64"/>
      <c r="AA19" s="55"/>
      <c r="AB19" s="395" t="str">
        <f>IFERROR(AA19*VLOOKUP(AG19,【参考】数式用3!$AN$24:$BU$27,MATCH(N19,【参考】数式用3!$AN$2:$BU$2,0)),"")</f>
        <v/>
      </c>
      <c r="AC19" s="66"/>
      <c r="AD19" s="387" t="str">
        <f t="shared" si="0"/>
        <v/>
      </c>
      <c r="AE19" s="388" t="str">
        <f t="shared" si="1"/>
        <v/>
      </c>
      <c r="AF19" s="388" t="str">
        <f t="shared" si="2"/>
        <v/>
      </c>
      <c r="AG19" s="388" t="str">
        <f t="shared" si="3"/>
        <v/>
      </c>
    </row>
    <row r="20" spans="1:33" ht="24.9" customHeight="1">
      <c r="A20" s="390">
        <v>5</v>
      </c>
      <c r="B20" s="589" t="str">
        <f>IF(基本情報入力シート!C57="","",基本情報入力シート!C57)</f>
        <v/>
      </c>
      <c r="C20" s="590"/>
      <c r="D20" s="590"/>
      <c r="E20" s="590"/>
      <c r="F20" s="590"/>
      <c r="G20" s="590"/>
      <c r="H20" s="590"/>
      <c r="I20" s="591"/>
      <c r="J20" s="391" t="str">
        <f>IF(基本情報入力シート!M57="","",基本情報入力シート!M57)</f>
        <v/>
      </c>
      <c r="K20" s="392" t="str">
        <f>IF(基本情報入力シート!R57="","",基本情報入力シート!R57)</f>
        <v/>
      </c>
      <c r="L20" s="392" t="str">
        <f>IF(基本情報入力シート!W57="","",基本情報入力シート!W57)</f>
        <v/>
      </c>
      <c r="M20" s="393" t="str">
        <f>IF(基本情報入力シート!X57="","",基本情報入力シート!X57)</f>
        <v/>
      </c>
      <c r="N20" s="394" t="str">
        <f>IF(基本情報入力シート!Y57="","",基本情報入力シート!Y57)</f>
        <v/>
      </c>
      <c r="O20" s="59"/>
      <c r="P20" s="60"/>
      <c r="Q20" s="61"/>
      <c r="R20" s="62"/>
      <c r="S20" s="53"/>
      <c r="T20" s="385" t="str">
        <f>IFERROR(S20*VLOOKUP(AE20,【参考】数式用3!$AN$3:$BU$14,MATCH(N20,【参考】数式用3!$AN$2:$BU$2,0)),"")</f>
        <v/>
      </c>
      <c r="U20" s="63"/>
      <c r="V20" s="54"/>
      <c r="W20" s="77"/>
      <c r="X20" s="587" t="str">
        <f>IFERROR(V20*VLOOKUP(AF20,【参考】数式用3!$AN$15:$BU$23,MATCH(N20,【参考】数式用3!$AN$2:$BU$2,0)),"")</f>
        <v/>
      </c>
      <c r="Y20" s="588"/>
      <c r="Z20" s="64"/>
      <c r="AA20" s="55"/>
      <c r="AB20" s="395" t="str">
        <f>IFERROR(AA20*VLOOKUP(AG20,【参考】数式用3!$AN$24:$BU$27,MATCH(N20,【参考】数式用3!$AN$2:$BU$2,0)),"")</f>
        <v/>
      </c>
      <c r="AC20" s="66"/>
      <c r="AD20" s="387" t="str">
        <f t="shared" si="0"/>
        <v/>
      </c>
      <c r="AE20" s="388" t="str">
        <f t="shared" si="1"/>
        <v/>
      </c>
      <c r="AF20" s="388" t="str">
        <f t="shared" si="2"/>
        <v/>
      </c>
      <c r="AG20" s="388" t="str">
        <f t="shared" si="3"/>
        <v/>
      </c>
    </row>
    <row r="21" spans="1:33" ht="24.9" customHeight="1">
      <c r="A21" s="390">
        <v>6</v>
      </c>
      <c r="B21" s="589" t="str">
        <f>IF(基本情報入力シート!C58="","",基本情報入力シート!C58)</f>
        <v/>
      </c>
      <c r="C21" s="590"/>
      <c r="D21" s="590"/>
      <c r="E21" s="590"/>
      <c r="F21" s="590"/>
      <c r="G21" s="590"/>
      <c r="H21" s="590"/>
      <c r="I21" s="591"/>
      <c r="J21" s="391" t="str">
        <f>IF(基本情報入力シート!M58="","",基本情報入力シート!M58)</f>
        <v/>
      </c>
      <c r="K21" s="392" t="str">
        <f>IF(基本情報入力シート!R58="","",基本情報入力シート!R58)</f>
        <v/>
      </c>
      <c r="L21" s="392" t="str">
        <f>IF(基本情報入力シート!W58="","",基本情報入力シート!W58)</f>
        <v/>
      </c>
      <c r="M21" s="393" t="str">
        <f>IF(基本情報入力シート!X58="","",基本情報入力シート!X58)</f>
        <v/>
      </c>
      <c r="N21" s="394" t="str">
        <f>IF(基本情報入力シート!Y58="","",基本情報入力シート!Y58)</f>
        <v/>
      </c>
      <c r="O21" s="59"/>
      <c r="P21" s="60"/>
      <c r="Q21" s="61"/>
      <c r="R21" s="62"/>
      <c r="S21" s="53"/>
      <c r="T21" s="385" t="str">
        <f>IFERROR(S21*VLOOKUP(AE21,【参考】数式用3!$AN$3:$BU$14,MATCH(N21,【参考】数式用3!$AN$2:$BU$2,0)),"")</f>
        <v/>
      </c>
      <c r="U21" s="63"/>
      <c r="V21" s="54"/>
      <c r="W21" s="77"/>
      <c r="X21" s="587" t="str">
        <f>IFERROR(V21*VLOOKUP(AF21,【参考】数式用3!$AN$15:$BU$23,MATCH(N21,【参考】数式用3!$AN$2:$BU$2,0)),"")</f>
        <v/>
      </c>
      <c r="Y21" s="588"/>
      <c r="Z21" s="64"/>
      <c r="AA21" s="55"/>
      <c r="AB21" s="395" t="str">
        <f>IFERROR(AA21*VLOOKUP(AG21,【参考】数式用3!$AN$24:$BU$27,MATCH(N21,【参考】数式用3!$AN$2:$BU$2,0)),"")</f>
        <v/>
      </c>
      <c r="AC21" s="66"/>
      <c r="AD21" s="387" t="str">
        <f t="shared" si="0"/>
        <v/>
      </c>
      <c r="AE21" s="388" t="str">
        <f t="shared" si="1"/>
        <v/>
      </c>
      <c r="AF21" s="388" t="str">
        <f t="shared" si="2"/>
        <v/>
      </c>
      <c r="AG21" s="388" t="str">
        <f t="shared" si="3"/>
        <v/>
      </c>
    </row>
    <row r="22" spans="1:33" ht="24.9" customHeight="1">
      <c r="A22" s="390">
        <v>7</v>
      </c>
      <c r="B22" s="589" t="str">
        <f>IF(基本情報入力シート!C59="","",基本情報入力シート!C59)</f>
        <v/>
      </c>
      <c r="C22" s="590"/>
      <c r="D22" s="590"/>
      <c r="E22" s="590"/>
      <c r="F22" s="590"/>
      <c r="G22" s="590"/>
      <c r="H22" s="590"/>
      <c r="I22" s="591"/>
      <c r="J22" s="391" t="str">
        <f>IF(基本情報入力シート!M59="","",基本情報入力シート!M59)</f>
        <v/>
      </c>
      <c r="K22" s="392" t="str">
        <f>IF(基本情報入力シート!R59="","",基本情報入力シート!R59)</f>
        <v/>
      </c>
      <c r="L22" s="392" t="str">
        <f>IF(基本情報入力シート!W59="","",基本情報入力シート!W59)</f>
        <v/>
      </c>
      <c r="M22" s="393" t="str">
        <f>IF(基本情報入力シート!X59="","",基本情報入力シート!X59)</f>
        <v/>
      </c>
      <c r="N22" s="394" t="str">
        <f>IF(基本情報入力シート!Y59="","",基本情報入力シート!Y59)</f>
        <v/>
      </c>
      <c r="O22" s="59"/>
      <c r="P22" s="60"/>
      <c r="Q22" s="61"/>
      <c r="R22" s="62"/>
      <c r="S22" s="53"/>
      <c r="T22" s="385" t="str">
        <f>IFERROR(S22*VLOOKUP(AE22,【参考】数式用3!$AN$3:$BU$14,MATCH(N22,【参考】数式用3!$AN$2:$BU$2,0)),"")</f>
        <v/>
      </c>
      <c r="U22" s="63"/>
      <c r="V22" s="54"/>
      <c r="W22" s="77"/>
      <c r="X22" s="587" t="str">
        <f>IFERROR(V22*VLOOKUP(AF22,【参考】数式用3!$AN$15:$BU$23,MATCH(N22,【参考】数式用3!$AN$2:$BU$2,0)),"")</f>
        <v/>
      </c>
      <c r="Y22" s="588"/>
      <c r="Z22" s="64"/>
      <c r="AA22" s="55"/>
      <c r="AB22" s="395" t="str">
        <f>IFERROR(AA22*VLOOKUP(AG22,【参考】数式用3!$AN$24:$BU$27,MATCH(N22,【参考】数式用3!$AN$2:$BU$2,0)),"")</f>
        <v/>
      </c>
      <c r="AC22" s="66"/>
      <c r="AD22" s="387" t="str">
        <f t="shared" si="0"/>
        <v/>
      </c>
      <c r="AE22" s="388" t="str">
        <f t="shared" si="1"/>
        <v/>
      </c>
      <c r="AF22" s="388" t="str">
        <f t="shared" si="2"/>
        <v/>
      </c>
      <c r="AG22" s="388" t="str">
        <f t="shared" si="3"/>
        <v/>
      </c>
    </row>
    <row r="23" spans="1:33" ht="24.9" customHeight="1">
      <c r="A23" s="390">
        <v>8</v>
      </c>
      <c r="B23" s="589" t="str">
        <f>IF(基本情報入力シート!C60="","",基本情報入力シート!C60)</f>
        <v/>
      </c>
      <c r="C23" s="590"/>
      <c r="D23" s="590"/>
      <c r="E23" s="590"/>
      <c r="F23" s="590"/>
      <c r="G23" s="590"/>
      <c r="H23" s="590"/>
      <c r="I23" s="591"/>
      <c r="J23" s="391" t="str">
        <f>IF(基本情報入力シート!M60="","",基本情報入力シート!M60)</f>
        <v/>
      </c>
      <c r="K23" s="392" t="str">
        <f>IF(基本情報入力シート!R60="","",基本情報入力シート!R60)</f>
        <v/>
      </c>
      <c r="L23" s="392" t="str">
        <f>IF(基本情報入力シート!W60="","",基本情報入力シート!W60)</f>
        <v/>
      </c>
      <c r="M23" s="393" t="str">
        <f>IF(基本情報入力シート!X60="","",基本情報入力シート!X60)</f>
        <v/>
      </c>
      <c r="N23" s="394" t="str">
        <f>IF(基本情報入力シート!Y60="","",基本情報入力シート!Y60)</f>
        <v/>
      </c>
      <c r="O23" s="59"/>
      <c r="P23" s="60"/>
      <c r="Q23" s="61"/>
      <c r="R23" s="62"/>
      <c r="S23" s="53"/>
      <c r="T23" s="385" t="str">
        <f>IFERROR(S23*VLOOKUP(AE23,【参考】数式用3!$AN$3:$BU$14,MATCH(N23,【参考】数式用3!$AN$2:$BU$2,0)),"")</f>
        <v/>
      </c>
      <c r="U23" s="63"/>
      <c r="V23" s="54"/>
      <c r="W23" s="77"/>
      <c r="X23" s="587" t="str">
        <f>IFERROR(V23*VLOOKUP(AF23,【参考】数式用3!$AN$15:$BU$23,MATCH(N23,【参考】数式用3!$AN$2:$BU$2,0)),"")</f>
        <v/>
      </c>
      <c r="Y23" s="588"/>
      <c r="Z23" s="64"/>
      <c r="AA23" s="55"/>
      <c r="AB23" s="395" t="str">
        <f>IFERROR(AA23*VLOOKUP(AG23,【参考】数式用3!$AN$24:$BU$27,MATCH(N23,【参考】数式用3!$AN$2:$BU$2,0)),"")</f>
        <v/>
      </c>
      <c r="AC23" s="66"/>
      <c r="AD23" s="387" t="str">
        <f t="shared" si="0"/>
        <v/>
      </c>
      <c r="AE23" s="388" t="str">
        <f t="shared" ref="AE23:AE86" si="4">IF(AND(O23="",R23=""),"",O23&amp;"から"&amp;R23)</f>
        <v/>
      </c>
      <c r="AF23" s="388" t="str">
        <f t="shared" ref="AF23:AF86" si="5">IF(AND(P23="",U23=""),"",P23&amp;"から"&amp;U23)</f>
        <v/>
      </c>
      <c r="AG23" s="388" t="str">
        <f t="shared" ref="AG23:AG86" si="6">IF(AND(Q23="",Z23=""),"",Q23&amp;"から"&amp;Z23)</f>
        <v/>
      </c>
    </row>
    <row r="24" spans="1:33" ht="24.9" customHeight="1">
      <c r="A24" s="390">
        <v>9</v>
      </c>
      <c r="B24" s="589" t="str">
        <f>IF(基本情報入力シート!C61="","",基本情報入力シート!C61)</f>
        <v/>
      </c>
      <c r="C24" s="590"/>
      <c r="D24" s="590"/>
      <c r="E24" s="590"/>
      <c r="F24" s="590"/>
      <c r="G24" s="590"/>
      <c r="H24" s="590"/>
      <c r="I24" s="591"/>
      <c r="J24" s="391" t="str">
        <f>IF(基本情報入力シート!M61="","",基本情報入力シート!M61)</f>
        <v/>
      </c>
      <c r="K24" s="392" t="str">
        <f>IF(基本情報入力シート!R61="","",基本情報入力シート!R61)</f>
        <v/>
      </c>
      <c r="L24" s="392" t="str">
        <f>IF(基本情報入力シート!W61="","",基本情報入力シート!W61)</f>
        <v/>
      </c>
      <c r="M24" s="393" t="str">
        <f>IF(基本情報入力シート!X61="","",基本情報入力シート!X61)</f>
        <v/>
      </c>
      <c r="N24" s="394" t="str">
        <f>IF(基本情報入力シート!Y61="","",基本情報入力シート!Y61)</f>
        <v/>
      </c>
      <c r="O24" s="59"/>
      <c r="P24" s="60"/>
      <c r="Q24" s="61"/>
      <c r="R24" s="62"/>
      <c r="S24" s="53"/>
      <c r="T24" s="385" t="str">
        <f>IFERROR(S24*VLOOKUP(AE24,【参考】数式用3!$AN$3:$BU$14,MATCH(N24,【参考】数式用3!$AN$2:$BU$2,0)),"")</f>
        <v/>
      </c>
      <c r="U24" s="63"/>
      <c r="V24" s="54"/>
      <c r="W24" s="77"/>
      <c r="X24" s="587" t="str">
        <f>IFERROR(V24*VLOOKUP(AF24,【参考】数式用3!$AN$15:$BU$23,MATCH(N24,【参考】数式用3!$AN$2:$BU$2,0)),"")</f>
        <v/>
      </c>
      <c r="Y24" s="588"/>
      <c r="Z24" s="64"/>
      <c r="AA24" s="55"/>
      <c r="AB24" s="395" t="str">
        <f>IFERROR(AA24*VLOOKUP(AG24,【参考】数式用3!$AN$24:$BU$27,MATCH(N24,【参考】数式用3!$AN$2:$BU$2,0)),"")</f>
        <v/>
      </c>
      <c r="AC24" s="66"/>
      <c r="AD24" s="387" t="str">
        <f t="shared" si="0"/>
        <v/>
      </c>
      <c r="AE24" s="388" t="str">
        <f t="shared" si="4"/>
        <v/>
      </c>
      <c r="AF24" s="388" t="str">
        <f t="shared" si="5"/>
        <v/>
      </c>
      <c r="AG24" s="388" t="str">
        <f t="shared" si="6"/>
        <v/>
      </c>
    </row>
    <row r="25" spans="1:33" ht="24.9" customHeight="1">
      <c r="A25" s="390">
        <v>10</v>
      </c>
      <c r="B25" s="589" t="str">
        <f>IF(基本情報入力シート!C62="","",基本情報入力シート!C62)</f>
        <v/>
      </c>
      <c r="C25" s="590"/>
      <c r="D25" s="590"/>
      <c r="E25" s="590"/>
      <c r="F25" s="590"/>
      <c r="G25" s="590"/>
      <c r="H25" s="590"/>
      <c r="I25" s="591"/>
      <c r="J25" s="391" t="str">
        <f>IF(基本情報入力シート!M62="","",基本情報入力シート!M62)</f>
        <v/>
      </c>
      <c r="K25" s="392" t="str">
        <f>IF(基本情報入力シート!R62="","",基本情報入力シート!R62)</f>
        <v/>
      </c>
      <c r="L25" s="392" t="str">
        <f>IF(基本情報入力シート!W62="","",基本情報入力シート!W62)</f>
        <v/>
      </c>
      <c r="M25" s="393" t="str">
        <f>IF(基本情報入力シート!X62="","",基本情報入力シート!X62)</f>
        <v/>
      </c>
      <c r="N25" s="394" t="str">
        <f>IF(基本情報入力シート!Y62="","",基本情報入力シート!Y62)</f>
        <v/>
      </c>
      <c r="O25" s="59"/>
      <c r="P25" s="60"/>
      <c r="Q25" s="61"/>
      <c r="R25" s="62"/>
      <c r="S25" s="53"/>
      <c r="T25" s="385" t="str">
        <f>IFERROR(S25*VLOOKUP(AE25,【参考】数式用3!$AN$3:$BU$14,MATCH(N25,【参考】数式用3!$AN$2:$BU$2,0)),"")</f>
        <v/>
      </c>
      <c r="U25" s="63"/>
      <c r="V25" s="54"/>
      <c r="W25" s="77"/>
      <c r="X25" s="587" t="str">
        <f>IFERROR(V25*VLOOKUP(AF25,【参考】数式用3!$AN$15:$BU$23,MATCH(N25,【参考】数式用3!$AN$2:$BU$2,0)),"")</f>
        <v/>
      </c>
      <c r="Y25" s="588"/>
      <c r="Z25" s="64"/>
      <c r="AA25" s="55"/>
      <c r="AB25" s="395" t="str">
        <f>IFERROR(AA25*VLOOKUP(AG25,【参考】数式用3!$AN$24:$BU$27,MATCH(N25,【参考】数式用3!$AN$2:$BU$2,0)),"")</f>
        <v/>
      </c>
      <c r="AC25" s="66"/>
      <c r="AD25" s="387" t="str">
        <f t="shared" si="0"/>
        <v/>
      </c>
      <c r="AE25" s="388" t="str">
        <f t="shared" si="4"/>
        <v/>
      </c>
      <c r="AF25" s="388" t="str">
        <f t="shared" si="5"/>
        <v/>
      </c>
      <c r="AG25" s="388" t="str">
        <f t="shared" si="6"/>
        <v/>
      </c>
    </row>
    <row r="26" spans="1:33" ht="24.9" customHeight="1">
      <c r="A26" s="390">
        <v>11</v>
      </c>
      <c r="B26" s="589" t="str">
        <f>IF(基本情報入力シート!C63="","",基本情報入力シート!C63)</f>
        <v/>
      </c>
      <c r="C26" s="590"/>
      <c r="D26" s="590"/>
      <c r="E26" s="590"/>
      <c r="F26" s="590"/>
      <c r="G26" s="590"/>
      <c r="H26" s="590"/>
      <c r="I26" s="591"/>
      <c r="J26" s="391" t="str">
        <f>IF(基本情報入力シート!M63="","",基本情報入力シート!M63)</f>
        <v/>
      </c>
      <c r="K26" s="392" t="str">
        <f>IF(基本情報入力シート!R63="","",基本情報入力シート!R63)</f>
        <v/>
      </c>
      <c r="L26" s="392" t="str">
        <f>IF(基本情報入力シート!W63="","",基本情報入力シート!W63)</f>
        <v/>
      </c>
      <c r="M26" s="393" t="str">
        <f>IF(基本情報入力シート!X63="","",基本情報入力シート!X63)</f>
        <v/>
      </c>
      <c r="N26" s="394" t="str">
        <f>IF(基本情報入力シート!Y63="","",基本情報入力シート!Y63)</f>
        <v/>
      </c>
      <c r="O26" s="59"/>
      <c r="P26" s="60"/>
      <c r="Q26" s="61"/>
      <c r="R26" s="62"/>
      <c r="S26" s="53"/>
      <c r="T26" s="385" t="str">
        <f>IFERROR(S26*VLOOKUP(AE26,【参考】数式用3!$AN$3:$BU$14,MATCH(N26,【参考】数式用3!$AN$2:$BU$2,0)),"")</f>
        <v/>
      </c>
      <c r="U26" s="63"/>
      <c r="V26" s="54"/>
      <c r="W26" s="77"/>
      <c r="X26" s="587" t="str">
        <f>IFERROR(V26*VLOOKUP(AF26,【参考】数式用3!$AN$15:$BU$23,MATCH(N26,【参考】数式用3!$AN$2:$BU$2,0)),"")</f>
        <v/>
      </c>
      <c r="Y26" s="588"/>
      <c r="Z26" s="64"/>
      <c r="AA26" s="55"/>
      <c r="AB26" s="395" t="str">
        <f>IFERROR(AA26*VLOOKUP(AG26,【参考】数式用3!$AN$24:$BU$27,MATCH(N26,【参考】数式用3!$AN$2:$BU$2,0)),"")</f>
        <v/>
      </c>
      <c r="AC26" s="66"/>
      <c r="AD26" s="387" t="str">
        <f t="shared" si="0"/>
        <v/>
      </c>
      <c r="AE26" s="388" t="str">
        <f t="shared" si="4"/>
        <v/>
      </c>
      <c r="AF26" s="388" t="str">
        <f t="shared" si="5"/>
        <v/>
      </c>
      <c r="AG26" s="388" t="str">
        <f t="shared" si="6"/>
        <v/>
      </c>
    </row>
    <row r="27" spans="1:33" ht="24.9" customHeight="1">
      <c r="A27" s="390">
        <v>12</v>
      </c>
      <c r="B27" s="589" t="str">
        <f>IF(基本情報入力シート!C64="","",基本情報入力シート!C64)</f>
        <v/>
      </c>
      <c r="C27" s="590"/>
      <c r="D27" s="590"/>
      <c r="E27" s="590"/>
      <c r="F27" s="590"/>
      <c r="G27" s="590"/>
      <c r="H27" s="590"/>
      <c r="I27" s="591"/>
      <c r="J27" s="391" t="str">
        <f>IF(基本情報入力シート!M64="","",基本情報入力シート!M64)</f>
        <v/>
      </c>
      <c r="K27" s="392" t="str">
        <f>IF(基本情報入力シート!R64="","",基本情報入力シート!R64)</f>
        <v/>
      </c>
      <c r="L27" s="392" t="str">
        <f>IF(基本情報入力シート!W64="","",基本情報入力シート!W64)</f>
        <v/>
      </c>
      <c r="M27" s="393" t="str">
        <f>IF(基本情報入力シート!X64="","",基本情報入力シート!X64)</f>
        <v/>
      </c>
      <c r="N27" s="394" t="str">
        <f>IF(基本情報入力シート!Y64="","",基本情報入力シート!Y64)</f>
        <v/>
      </c>
      <c r="O27" s="59"/>
      <c r="P27" s="60"/>
      <c r="Q27" s="61"/>
      <c r="R27" s="62"/>
      <c r="S27" s="53"/>
      <c r="T27" s="385" t="str">
        <f>IFERROR(S27*VLOOKUP(AE27,【参考】数式用3!$AN$3:$BU$14,MATCH(N27,【参考】数式用3!$AN$2:$BU$2,0)),"")</f>
        <v/>
      </c>
      <c r="U27" s="63"/>
      <c r="V27" s="54"/>
      <c r="W27" s="77"/>
      <c r="X27" s="587" t="str">
        <f>IFERROR(V27*VLOOKUP(AF27,【参考】数式用3!$AN$15:$BU$23,MATCH(N27,【参考】数式用3!$AN$2:$BU$2,0)),"")</f>
        <v/>
      </c>
      <c r="Y27" s="588"/>
      <c r="Z27" s="64"/>
      <c r="AA27" s="55"/>
      <c r="AB27" s="395" t="str">
        <f>IFERROR(AA27*VLOOKUP(AG27,【参考】数式用3!$AN$24:$BU$27,MATCH(N27,【参考】数式用3!$AN$2:$BU$2,0)),"")</f>
        <v/>
      </c>
      <c r="AC27" s="66"/>
      <c r="AD27" s="387" t="str">
        <f t="shared" si="0"/>
        <v/>
      </c>
      <c r="AE27" s="388" t="str">
        <f t="shared" si="4"/>
        <v/>
      </c>
      <c r="AF27" s="388" t="str">
        <f t="shared" si="5"/>
        <v/>
      </c>
      <c r="AG27" s="388" t="str">
        <f t="shared" si="6"/>
        <v/>
      </c>
    </row>
    <row r="28" spans="1:33" ht="24.9" customHeight="1">
      <c r="A28" s="390">
        <v>13</v>
      </c>
      <c r="B28" s="589" t="str">
        <f>IF(基本情報入力シート!C65="","",基本情報入力シート!C65)</f>
        <v/>
      </c>
      <c r="C28" s="590"/>
      <c r="D28" s="590"/>
      <c r="E28" s="590"/>
      <c r="F28" s="590"/>
      <c r="G28" s="590"/>
      <c r="H28" s="590"/>
      <c r="I28" s="591"/>
      <c r="J28" s="391" t="str">
        <f>IF(基本情報入力シート!M65="","",基本情報入力シート!M65)</f>
        <v/>
      </c>
      <c r="K28" s="392" t="str">
        <f>IF(基本情報入力シート!R65="","",基本情報入力シート!R65)</f>
        <v/>
      </c>
      <c r="L28" s="392" t="str">
        <f>IF(基本情報入力シート!W65="","",基本情報入力シート!W65)</f>
        <v/>
      </c>
      <c r="M28" s="393" t="str">
        <f>IF(基本情報入力シート!X65="","",基本情報入力シート!X65)</f>
        <v/>
      </c>
      <c r="N28" s="394" t="str">
        <f>IF(基本情報入力シート!Y65="","",基本情報入力シート!Y65)</f>
        <v/>
      </c>
      <c r="O28" s="59"/>
      <c r="P28" s="60"/>
      <c r="Q28" s="61"/>
      <c r="R28" s="62"/>
      <c r="S28" s="53"/>
      <c r="T28" s="385" t="str">
        <f>IFERROR(S28*VLOOKUP(AE28,【参考】数式用3!$AN$3:$BU$14,MATCH(N28,【参考】数式用3!$AN$2:$BU$2,0)),"")</f>
        <v/>
      </c>
      <c r="U28" s="63"/>
      <c r="V28" s="54"/>
      <c r="W28" s="77"/>
      <c r="X28" s="587" t="str">
        <f>IFERROR(V28*VLOOKUP(AF28,【参考】数式用3!$AN$15:$BU$23,MATCH(N28,【参考】数式用3!$AN$2:$BU$2,0)),"")</f>
        <v/>
      </c>
      <c r="Y28" s="588"/>
      <c r="Z28" s="64"/>
      <c r="AA28" s="55"/>
      <c r="AB28" s="395" t="str">
        <f>IFERROR(AA28*VLOOKUP(AG28,【参考】数式用3!$AN$24:$BU$27,MATCH(N28,【参考】数式用3!$AN$2:$BU$2,0)),"")</f>
        <v/>
      </c>
      <c r="AC28" s="66"/>
      <c r="AD28" s="387" t="str">
        <f t="shared" si="0"/>
        <v/>
      </c>
      <c r="AE28" s="388" t="str">
        <f t="shared" si="4"/>
        <v/>
      </c>
      <c r="AF28" s="388" t="str">
        <f t="shared" si="5"/>
        <v/>
      </c>
      <c r="AG28" s="388" t="str">
        <f t="shared" si="6"/>
        <v/>
      </c>
    </row>
    <row r="29" spans="1:33" ht="24.9" customHeight="1">
      <c r="A29" s="390">
        <v>14</v>
      </c>
      <c r="B29" s="589" t="str">
        <f>IF(基本情報入力シート!C66="","",基本情報入力シート!C66)</f>
        <v/>
      </c>
      <c r="C29" s="590"/>
      <c r="D29" s="590"/>
      <c r="E29" s="590"/>
      <c r="F29" s="590"/>
      <c r="G29" s="590"/>
      <c r="H29" s="590"/>
      <c r="I29" s="591"/>
      <c r="J29" s="391" t="str">
        <f>IF(基本情報入力シート!M66="","",基本情報入力シート!M66)</f>
        <v/>
      </c>
      <c r="K29" s="392" t="str">
        <f>IF(基本情報入力シート!R66="","",基本情報入力シート!R66)</f>
        <v/>
      </c>
      <c r="L29" s="392" t="str">
        <f>IF(基本情報入力シート!W66="","",基本情報入力シート!W66)</f>
        <v/>
      </c>
      <c r="M29" s="393" t="str">
        <f>IF(基本情報入力シート!X66="","",基本情報入力シート!X66)</f>
        <v/>
      </c>
      <c r="N29" s="394" t="str">
        <f>IF(基本情報入力シート!Y66="","",基本情報入力シート!Y66)</f>
        <v/>
      </c>
      <c r="O29" s="59"/>
      <c r="P29" s="60"/>
      <c r="Q29" s="61"/>
      <c r="R29" s="62"/>
      <c r="S29" s="53"/>
      <c r="T29" s="385" t="str">
        <f>IFERROR(S29*VLOOKUP(AE29,【参考】数式用3!$AN$3:$BU$14,MATCH(N29,【参考】数式用3!$AN$2:$BU$2,0)),"")</f>
        <v/>
      </c>
      <c r="U29" s="63"/>
      <c r="V29" s="54"/>
      <c r="W29" s="77"/>
      <c r="X29" s="587" t="str">
        <f>IFERROR(V29*VLOOKUP(AF29,【参考】数式用3!$AN$15:$BU$23,MATCH(N29,【参考】数式用3!$AN$2:$BU$2,0)),"")</f>
        <v/>
      </c>
      <c r="Y29" s="588"/>
      <c r="Z29" s="64"/>
      <c r="AA29" s="55"/>
      <c r="AB29" s="395" t="str">
        <f>IFERROR(AA29*VLOOKUP(AG29,【参考】数式用3!$AN$24:$BU$27,MATCH(N29,【参考】数式用3!$AN$2:$BU$2,0)),"")</f>
        <v/>
      </c>
      <c r="AC29" s="66"/>
      <c r="AD29" s="387" t="str">
        <f t="shared" si="0"/>
        <v/>
      </c>
      <c r="AE29" s="388" t="str">
        <f t="shared" si="4"/>
        <v/>
      </c>
      <c r="AF29" s="388" t="str">
        <f t="shared" si="5"/>
        <v/>
      </c>
      <c r="AG29" s="388" t="str">
        <f t="shared" si="6"/>
        <v/>
      </c>
    </row>
    <row r="30" spans="1:33" ht="24.9" customHeight="1">
      <c r="A30" s="390">
        <v>15</v>
      </c>
      <c r="B30" s="589" t="str">
        <f>IF(基本情報入力シート!C67="","",基本情報入力シート!C67)</f>
        <v/>
      </c>
      <c r="C30" s="590"/>
      <c r="D30" s="590"/>
      <c r="E30" s="590"/>
      <c r="F30" s="590"/>
      <c r="G30" s="590"/>
      <c r="H30" s="590"/>
      <c r="I30" s="591"/>
      <c r="J30" s="391" t="str">
        <f>IF(基本情報入力シート!M67="","",基本情報入力シート!M67)</f>
        <v/>
      </c>
      <c r="K30" s="392" t="str">
        <f>IF(基本情報入力シート!R67="","",基本情報入力シート!R67)</f>
        <v/>
      </c>
      <c r="L30" s="392" t="str">
        <f>IF(基本情報入力シート!W67="","",基本情報入力シート!W67)</f>
        <v/>
      </c>
      <c r="M30" s="393" t="str">
        <f>IF(基本情報入力シート!X67="","",基本情報入力シート!X67)</f>
        <v/>
      </c>
      <c r="N30" s="394" t="str">
        <f>IF(基本情報入力シート!Y67="","",基本情報入力シート!Y67)</f>
        <v/>
      </c>
      <c r="O30" s="59"/>
      <c r="P30" s="60"/>
      <c r="Q30" s="61"/>
      <c r="R30" s="62"/>
      <c r="S30" s="53"/>
      <c r="T30" s="385" t="str">
        <f>IFERROR(S30*VLOOKUP(AE30,【参考】数式用3!$AN$3:$BU$14,MATCH(N30,【参考】数式用3!$AN$2:$BU$2,0)),"")</f>
        <v/>
      </c>
      <c r="U30" s="63"/>
      <c r="V30" s="54"/>
      <c r="W30" s="77"/>
      <c r="X30" s="587" t="str">
        <f>IFERROR(V30*VLOOKUP(AF30,【参考】数式用3!$AN$15:$BU$23,MATCH(N30,【参考】数式用3!$AN$2:$BU$2,0)),"")</f>
        <v/>
      </c>
      <c r="Y30" s="588"/>
      <c r="Z30" s="64"/>
      <c r="AA30" s="55"/>
      <c r="AB30" s="395" t="str">
        <f>IFERROR(AA30*VLOOKUP(AG30,【参考】数式用3!$AN$24:$BU$27,MATCH(N30,【参考】数式用3!$AN$2:$BU$2,0)),"")</f>
        <v/>
      </c>
      <c r="AC30" s="66"/>
      <c r="AD30" s="387" t="str">
        <f t="shared" si="0"/>
        <v/>
      </c>
      <c r="AE30" s="388" t="str">
        <f t="shared" si="4"/>
        <v/>
      </c>
      <c r="AF30" s="388" t="str">
        <f t="shared" si="5"/>
        <v/>
      </c>
      <c r="AG30" s="388" t="str">
        <f t="shared" si="6"/>
        <v/>
      </c>
    </row>
    <row r="31" spans="1:33" ht="24.9" customHeight="1">
      <c r="A31" s="390">
        <v>16</v>
      </c>
      <c r="B31" s="589" t="str">
        <f>IF(基本情報入力シート!C68="","",基本情報入力シート!C68)</f>
        <v/>
      </c>
      <c r="C31" s="590"/>
      <c r="D31" s="590"/>
      <c r="E31" s="590"/>
      <c r="F31" s="590"/>
      <c r="G31" s="590"/>
      <c r="H31" s="590"/>
      <c r="I31" s="591"/>
      <c r="J31" s="391" t="str">
        <f>IF(基本情報入力シート!M68="","",基本情報入力シート!M68)</f>
        <v/>
      </c>
      <c r="K31" s="392" t="str">
        <f>IF(基本情報入力シート!R68="","",基本情報入力シート!R68)</f>
        <v/>
      </c>
      <c r="L31" s="392" t="str">
        <f>IF(基本情報入力シート!W68="","",基本情報入力シート!W68)</f>
        <v/>
      </c>
      <c r="M31" s="393" t="str">
        <f>IF(基本情報入力シート!X68="","",基本情報入力シート!X68)</f>
        <v/>
      </c>
      <c r="N31" s="394" t="str">
        <f>IF(基本情報入力シート!Y68="","",基本情報入力シート!Y68)</f>
        <v/>
      </c>
      <c r="O31" s="59"/>
      <c r="P31" s="60"/>
      <c r="Q31" s="61"/>
      <c r="R31" s="62"/>
      <c r="S31" s="53"/>
      <c r="T31" s="385" t="str">
        <f>IFERROR(S31*VLOOKUP(AE31,【参考】数式用3!$AN$3:$BU$14,MATCH(N31,【参考】数式用3!$AN$2:$BU$2,0)),"")</f>
        <v/>
      </c>
      <c r="U31" s="63"/>
      <c r="V31" s="54"/>
      <c r="W31" s="77"/>
      <c r="X31" s="587" t="str">
        <f>IFERROR(V31*VLOOKUP(AF31,【参考】数式用3!$AN$15:$BU$23,MATCH(N31,【参考】数式用3!$AN$2:$BU$2,0)),"")</f>
        <v/>
      </c>
      <c r="Y31" s="588"/>
      <c r="Z31" s="64"/>
      <c r="AA31" s="55"/>
      <c r="AB31" s="395" t="str">
        <f>IFERROR(AA31*VLOOKUP(AG31,【参考】数式用3!$AN$24:$BU$27,MATCH(N31,【参考】数式用3!$AN$2:$BU$2,0)),"")</f>
        <v/>
      </c>
      <c r="AC31" s="66"/>
      <c r="AD31" s="387" t="str">
        <f t="shared" si="0"/>
        <v/>
      </c>
      <c r="AE31" s="388" t="str">
        <f t="shared" si="4"/>
        <v/>
      </c>
      <c r="AF31" s="388" t="str">
        <f t="shared" si="5"/>
        <v/>
      </c>
      <c r="AG31" s="388" t="str">
        <f t="shared" si="6"/>
        <v/>
      </c>
    </row>
    <row r="32" spans="1:33" ht="24.9" customHeight="1">
      <c r="A32" s="390">
        <v>17</v>
      </c>
      <c r="B32" s="589" t="str">
        <f>IF(基本情報入力シート!C69="","",基本情報入力シート!C69)</f>
        <v/>
      </c>
      <c r="C32" s="590"/>
      <c r="D32" s="590"/>
      <c r="E32" s="590"/>
      <c r="F32" s="590"/>
      <c r="G32" s="590"/>
      <c r="H32" s="590"/>
      <c r="I32" s="591"/>
      <c r="J32" s="392" t="str">
        <f>IF(基本情報入力シート!M69="","",基本情報入力シート!M69)</f>
        <v/>
      </c>
      <c r="K32" s="392" t="str">
        <f>IF(基本情報入力シート!R69="","",基本情報入力シート!R69)</f>
        <v/>
      </c>
      <c r="L32" s="392" t="str">
        <f>IF(基本情報入力シート!W69="","",基本情報入力シート!W69)</f>
        <v/>
      </c>
      <c r="M32" s="415" t="str">
        <f>IF(基本情報入力シート!X69="","",基本情報入力シート!X69)</f>
        <v/>
      </c>
      <c r="N32" s="425" t="str">
        <f>IF(基本情報入力シート!Y69="","",基本情報入力シート!Y69)</f>
        <v/>
      </c>
      <c r="O32" s="59"/>
      <c r="P32" s="60"/>
      <c r="Q32" s="61"/>
      <c r="R32" s="59"/>
      <c r="S32" s="419"/>
      <c r="T32" s="385" t="str">
        <f>IFERROR(S32*VLOOKUP(AE32,【参考】数式用3!$AN$3:$BU$14,MATCH(N32,【参考】数式用3!$AN$2:$BU$2,0)),"")</f>
        <v/>
      </c>
      <c r="U32" s="420"/>
      <c r="V32" s="77"/>
      <c r="W32" s="77"/>
      <c r="X32" s="587" t="str">
        <f>IFERROR(V32*VLOOKUP(AF32,【参考】数式用3!$AN$15:$BU$23,MATCH(N32,【参考】数式用3!$AN$2:$BU$2,0)),"")</f>
        <v/>
      </c>
      <c r="Y32" s="588"/>
      <c r="Z32" s="427"/>
      <c r="AA32" s="422"/>
      <c r="AB32" s="423" t="str">
        <f>IFERROR(AA32*VLOOKUP(AG32,【参考】数式用3!$AN$24:$BU$27,MATCH(N32,【参考】数式用3!$AN$2:$BU$2,0)),"")</f>
        <v/>
      </c>
      <c r="AC32" s="66"/>
      <c r="AD32" s="387" t="str">
        <f t="shared" si="0"/>
        <v/>
      </c>
      <c r="AE32" s="388" t="str">
        <f t="shared" si="4"/>
        <v/>
      </c>
      <c r="AF32" s="388" t="str">
        <f t="shared" si="5"/>
        <v/>
      </c>
      <c r="AG32" s="388" t="str">
        <f t="shared" si="6"/>
        <v/>
      </c>
    </row>
    <row r="33" spans="1:33" ht="24.9" customHeight="1">
      <c r="A33" s="390">
        <v>18</v>
      </c>
      <c r="B33" s="589" t="str">
        <f>IF(基本情報入力シート!C70="","",基本情報入力シート!C70)</f>
        <v/>
      </c>
      <c r="C33" s="590"/>
      <c r="D33" s="590"/>
      <c r="E33" s="590"/>
      <c r="F33" s="590"/>
      <c r="G33" s="590"/>
      <c r="H33" s="590"/>
      <c r="I33" s="591"/>
      <c r="J33" s="391" t="str">
        <f>IF(基本情報入力シート!M70="","",基本情報入力シート!M70)</f>
        <v/>
      </c>
      <c r="K33" s="392" t="str">
        <f>IF(基本情報入力シート!R70="","",基本情報入力シート!R70)</f>
        <v/>
      </c>
      <c r="L33" s="392" t="str">
        <f>IF(基本情報入力シート!W70="","",基本情報入力シート!W70)</f>
        <v/>
      </c>
      <c r="M33" s="393" t="str">
        <f>IF(基本情報入力シート!X70="","",基本情報入力シート!X70)</f>
        <v/>
      </c>
      <c r="N33" s="394" t="str">
        <f>IF(基本情報入力シート!Y70="","",基本情報入力シート!Y70)</f>
        <v/>
      </c>
      <c r="O33" s="59"/>
      <c r="P33" s="60"/>
      <c r="Q33" s="61"/>
      <c r="R33" s="62"/>
      <c r="S33" s="53"/>
      <c r="T33" s="385" t="str">
        <f>IFERROR(S33*VLOOKUP(AE33,【参考】数式用3!$AN$3:$BU$14,MATCH(N33,【参考】数式用3!$AN$2:$BU$2,0)),"")</f>
        <v/>
      </c>
      <c r="U33" s="63"/>
      <c r="V33" s="54"/>
      <c r="W33" s="77"/>
      <c r="X33" s="587" t="str">
        <f>IFERROR(V33*VLOOKUP(AF33,【参考】数式用3!$AN$15:$BU$23,MATCH(N33,【参考】数式用3!$AN$2:$BU$2,0)),"")</f>
        <v/>
      </c>
      <c r="Y33" s="588"/>
      <c r="Z33" s="64"/>
      <c r="AA33" s="55"/>
      <c r="AB33" s="395" t="str">
        <f>IFERROR(AA33*VLOOKUP(AG33,【参考】数式用3!$AN$24:$BU$27,MATCH(N33,【参考】数式用3!$AN$2:$BU$2,0)),"")</f>
        <v/>
      </c>
      <c r="AC33" s="66"/>
      <c r="AD33" s="387" t="str">
        <f t="shared" si="0"/>
        <v/>
      </c>
      <c r="AE33" s="388" t="str">
        <f t="shared" si="4"/>
        <v/>
      </c>
      <c r="AF33" s="388" t="str">
        <f t="shared" si="5"/>
        <v/>
      </c>
      <c r="AG33" s="388" t="str">
        <f t="shared" si="6"/>
        <v/>
      </c>
    </row>
    <row r="34" spans="1:33" ht="24.9" customHeight="1">
      <c r="A34" s="390">
        <v>19</v>
      </c>
      <c r="B34" s="589" t="str">
        <f>IF(基本情報入力シート!C71="","",基本情報入力シート!C71)</f>
        <v/>
      </c>
      <c r="C34" s="590"/>
      <c r="D34" s="590"/>
      <c r="E34" s="590"/>
      <c r="F34" s="590"/>
      <c r="G34" s="590"/>
      <c r="H34" s="590"/>
      <c r="I34" s="591"/>
      <c r="J34" s="391" t="str">
        <f>IF(基本情報入力シート!M71="","",基本情報入力シート!M71)</f>
        <v/>
      </c>
      <c r="K34" s="392" t="str">
        <f>IF(基本情報入力シート!R71="","",基本情報入力シート!R71)</f>
        <v/>
      </c>
      <c r="L34" s="392" t="str">
        <f>IF(基本情報入力シート!W71="","",基本情報入力シート!W71)</f>
        <v/>
      </c>
      <c r="M34" s="393" t="str">
        <f>IF(基本情報入力シート!X71="","",基本情報入力シート!X71)</f>
        <v/>
      </c>
      <c r="N34" s="394" t="str">
        <f>IF(基本情報入力シート!Y71="","",基本情報入力シート!Y71)</f>
        <v/>
      </c>
      <c r="O34" s="59"/>
      <c r="P34" s="60"/>
      <c r="Q34" s="61"/>
      <c r="R34" s="62"/>
      <c r="S34" s="53"/>
      <c r="T34" s="385" t="str">
        <f>IFERROR(S34*VLOOKUP(AE34,【参考】数式用3!$AN$3:$BU$14,MATCH(N34,【参考】数式用3!$AN$2:$BU$2,0)),"")</f>
        <v/>
      </c>
      <c r="U34" s="63"/>
      <c r="V34" s="54"/>
      <c r="W34" s="77"/>
      <c r="X34" s="587" t="str">
        <f>IFERROR(V34*VLOOKUP(AF34,【参考】数式用3!$AN$15:$BU$23,MATCH(N34,【参考】数式用3!$AN$2:$BU$2,0)),"")</f>
        <v/>
      </c>
      <c r="Y34" s="588"/>
      <c r="Z34" s="64"/>
      <c r="AA34" s="55"/>
      <c r="AB34" s="395" t="str">
        <f>IFERROR(AA34*VLOOKUP(AG34,【参考】数式用3!$AN$24:$BU$27,MATCH(N34,【参考】数式用3!$AN$2:$BU$2,0)),"")</f>
        <v/>
      </c>
      <c r="AC34" s="66"/>
      <c r="AD34" s="387" t="str">
        <f t="shared" si="0"/>
        <v/>
      </c>
      <c r="AE34" s="388" t="str">
        <f t="shared" si="4"/>
        <v/>
      </c>
      <c r="AF34" s="388" t="str">
        <f t="shared" si="5"/>
        <v/>
      </c>
      <c r="AG34" s="388" t="str">
        <f t="shared" si="6"/>
        <v/>
      </c>
    </row>
    <row r="35" spans="1:33" ht="24.9" customHeight="1">
      <c r="A35" s="390">
        <v>20</v>
      </c>
      <c r="B35" s="589" t="str">
        <f>IF(基本情報入力シート!C72="","",基本情報入力シート!C72)</f>
        <v/>
      </c>
      <c r="C35" s="590"/>
      <c r="D35" s="590"/>
      <c r="E35" s="590"/>
      <c r="F35" s="590"/>
      <c r="G35" s="590"/>
      <c r="H35" s="590"/>
      <c r="I35" s="591"/>
      <c r="J35" s="391" t="str">
        <f>IF(基本情報入力シート!M72="","",基本情報入力シート!M72)</f>
        <v/>
      </c>
      <c r="K35" s="392" t="str">
        <f>IF(基本情報入力シート!R72="","",基本情報入力シート!R72)</f>
        <v/>
      </c>
      <c r="L35" s="392" t="str">
        <f>IF(基本情報入力シート!W72="","",基本情報入力シート!W72)</f>
        <v/>
      </c>
      <c r="M35" s="393" t="str">
        <f>IF(基本情報入力シート!X72="","",基本情報入力シート!X72)</f>
        <v/>
      </c>
      <c r="N35" s="394" t="str">
        <f>IF(基本情報入力シート!Y72="","",基本情報入力シート!Y72)</f>
        <v/>
      </c>
      <c r="O35" s="59"/>
      <c r="P35" s="60"/>
      <c r="Q35" s="61"/>
      <c r="R35" s="62"/>
      <c r="S35" s="53"/>
      <c r="T35" s="385" t="str">
        <f>IFERROR(S35*VLOOKUP(AE35,【参考】数式用3!$AN$3:$BU$14,MATCH(N35,【参考】数式用3!$AN$2:$BU$2,0)),"")</f>
        <v/>
      </c>
      <c r="U35" s="63"/>
      <c r="V35" s="54"/>
      <c r="W35" s="77"/>
      <c r="X35" s="587" t="str">
        <f>IFERROR(V35*VLOOKUP(AF35,【参考】数式用3!$AN$15:$BU$23,MATCH(N35,【参考】数式用3!$AN$2:$BU$2,0)),"")</f>
        <v/>
      </c>
      <c r="Y35" s="588"/>
      <c r="Z35" s="64"/>
      <c r="AA35" s="55"/>
      <c r="AB35" s="395" t="str">
        <f>IFERROR(AA35*VLOOKUP(AG35,【参考】数式用3!$AN$24:$BU$27,MATCH(N35,【参考】数式用3!$AN$2:$BU$2,0)),"")</f>
        <v/>
      </c>
      <c r="AC35" s="66"/>
      <c r="AD35" s="387" t="str">
        <f t="shared" si="0"/>
        <v/>
      </c>
      <c r="AE35" s="388" t="str">
        <f t="shared" si="4"/>
        <v/>
      </c>
      <c r="AF35" s="388" t="str">
        <f t="shared" si="5"/>
        <v/>
      </c>
      <c r="AG35" s="388" t="str">
        <f t="shared" si="6"/>
        <v/>
      </c>
    </row>
    <row r="36" spans="1:33" ht="24.9" customHeight="1">
      <c r="A36" s="390">
        <v>21</v>
      </c>
      <c r="B36" s="589" t="str">
        <f>IF(基本情報入力シート!C73="","",基本情報入力シート!C73)</f>
        <v/>
      </c>
      <c r="C36" s="590"/>
      <c r="D36" s="590"/>
      <c r="E36" s="590"/>
      <c r="F36" s="590"/>
      <c r="G36" s="590"/>
      <c r="H36" s="590"/>
      <c r="I36" s="591"/>
      <c r="J36" s="391" t="str">
        <f>IF(基本情報入力シート!M73="","",基本情報入力シート!M73)</f>
        <v/>
      </c>
      <c r="K36" s="392" t="str">
        <f>IF(基本情報入力シート!R73="","",基本情報入力シート!R73)</f>
        <v/>
      </c>
      <c r="L36" s="392" t="str">
        <f>IF(基本情報入力シート!W73="","",基本情報入力シート!W73)</f>
        <v/>
      </c>
      <c r="M36" s="393" t="str">
        <f>IF(基本情報入力シート!X73="","",基本情報入力シート!X73)</f>
        <v/>
      </c>
      <c r="N36" s="394" t="str">
        <f>IF(基本情報入力シート!Y73="","",基本情報入力シート!Y73)</f>
        <v/>
      </c>
      <c r="O36" s="59"/>
      <c r="P36" s="60"/>
      <c r="Q36" s="61"/>
      <c r="R36" s="62"/>
      <c r="S36" s="53"/>
      <c r="T36" s="385" t="str">
        <f>IFERROR(S36*VLOOKUP(AE36,【参考】数式用3!$AN$3:$BU$14,MATCH(N36,【参考】数式用3!$AN$2:$BU$2,0)),"")</f>
        <v/>
      </c>
      <c r="U36" s="63"/>
      <c r="V36" s="54"/>
      <c r="W36" s="77"/>
      <c r="X36" s="587" t="str">
        <f>IFERROR(V36*VLOOKUP(AF36,【参考】数式用3!$AN$15:$BU$23,MATCH(N36,【参考】数式用3!$AN$2:$BU$2,0)),"")</f>
        <v/>
      </c>
      <c r="Y36" s="588"/>
      <c r="Z36" s="64"/>
      <c r="AA36" s="55"/>
      <c r="AB36" s="395" t="str">
        <f>IFERROR(AA36*VLOOKUP(AG36,【参考】数式用3!$AN$24:$BU$27,MATCH(N36,【参考】数式用3!$AN$2:$BU$2,0)),"")</f>
        <v/>
      </c>
      <c r="AC36" s="66"/>
      <c r="AD36" s="387" t="str">
        <f t="shared" si="0"/>
        <v/>
      </c>
      <c r="AE36" s="388" t="str">
        <f t="shared" si="4"/>
        <v/>
      </c>
      <c r="AF36" s="388" t="str">
        <f t="shared" si="5"/>
        <v/>
      </c>
      <c r="AG36" s="388" t="str">
        <f t="shared" si="6"/>
        <v/>
      </c>
    </row>
    <row r="37" spans="1:33" ht="24.9" customHeight="1">
      <c r="A37" s="390">
        <v>22</v>
      </c>
      <c r="B37" s="589" t="str">
        <f>IF(基本情報入力シート!C74="","",基本情報入力シート!C74)</f>
        <v/>
      </c>
      <c r="C37" s="590"/>
      <c r="D37" s="590"/>
      <c r="E37" s="590"/>
      <c r="F37" s="590"/>
      <c r="G37" s="590"/>
      <c r="H37" s="590"/>
      <c r="I37" s="591"/>
      <c r="J37" s="391" t="str">
        <f>IF(基本情報入力シート!M74="","",基本情報入力シート!M74)</f>
        <v/>
      </c>
      <c r="K37" s="392" t="str">
        <f>IF(基本情報入力シート!R74="","",基本情報入力シート!R74)</f>
        <v/>
      </c>
      <c r="L37" s="392" t="str">
        <f>IF(基本情報入力シート!W74="","",基本情報入力シート!W74)</f>
        <v/>
      </c>
      <c r="M37" s="393" t="str">
        <f>IF(基本情報入力シート!X74="","",基本情報入力シート!X74)</f>
        <v/>
      </c>
      <c r="N37" s="394" t="str">
        <f>IF(基本情報入力シート!Y74="","",基本情報入力シート!Y74)</f>
        <v/>
      </c>
      <c r="O37" s="59"/>
      <c r="P37" s="60"/>
      <c r="Q37" s="61"/>
      <c r="R37" s="62"/>
      <c r="S37" s="53"/>
      <c r="T37" s="385" t="str">
        <f>IFERROR(S37*VLOOKUP(AE37,【参考】数式用3!$AN$3:$BU$14,MATCH(N37,【参考】数式用3!$AN$2:$BU$2,0)),"")</f>
        <v/>
      </c>
      <c r="U37" s="63"/>
      <c r="V37" s="54"/>
      <c r="W37" s="77"/>
      <c r="X37" s="587" t="str">
        <f>IFERROR(V37*VLOOKUP(AF37,【参考】数式用3!$AN$15:$BU$23,MATCH(N37,【参考】数式用3!$AN$2:$BU$2,0)),"")</f>
        <v/>
      </c>
      <c r="Y37" s="588"/>
      <c r="Z37" s="64"/>
      <c r="AA37" s="55"/>
      <c r="AB37" s="395" t="str">
        <f>IFERROR(AA37*VLOOKUP(AG37,【参考】数式用3!$AN$24:$BU$27,MATCH(N37,【参考】数式用3!$AN$2:$BU$2,0)),"")</f>
        <v/>
      </c>
      <c r="AC37" s="66"/>
      <c r="AD37" s="387" t="str">
        <f t="shared" si="0"/>
        <v/>
      </c>
      <c r="AE37" s="388" t="str">
        <f t="shared" si="4"/>
        <v/>
      </c>
      <c r="AF37" s="388" t="str">
        <f t="shared" si="5"/>
        <v/>
      </c>
      <c r="AG37" s="388" t="str">
        <f t="shared" si="6"/>
        <v/>
      </c>
    </row>
    <row r="38" spans="1:33" ht="24.9" customHeight="1">
      <c r="A38" s="390">
        <v>23</v>
      </c>
      <c r="B38" s="589" t="str">
        <f>IF(基本情報入力シート!C75="","",基本情報入力シート!C75)</f>
        <v/>
      </c>
      <c r="C38" s="590"/>
      <c r="D38" s="590"/>
      <c r="E38" s="590"/>
      <c r="F38" s="590"/>
      <c r="G38" s="590"/>
      <c r="H38" s="590"/>
      <c r="I38" s="591"/>
      <c r="J38" s="391" t="str">
        <f>IF(基本情報入力シート!M75="","",基本情報入力シート!M75)</f>
        <v/>
      </c>
      <c r="K38" s="392" t="str">
        <f>IF(基本情報入力シート!R75="","",基本情報入力シート!R75)</f>
        <v/>
      </c>
      <c r="L38" s="392" t="str">
        <f>IF(基本情報入力シート!W75="","",基本情報入力シート!W75)</f>
        <v/>
      </c>
      <c r="M38" s="393" t="str">
        <f>IF(基本情報入力シート!X75="","",基本情報入力シート!X75)</f>
        <v/>
      </c>
      <c r="N38" s="394" t="str">
        <f>IF(基本情報入力シート!Y75="","",基本情報入力シート!Y75)</f>
        <v/>
      </c>
      <c r="O38" s="59"/>
      <c r="P38" s="60"/>
      <c r="Q38" s="61"/>
      <c r="R38" s="62"/>
      <c r="S38" s="53"/>
      <c r="T38" s="385" t="str">
        <f>IFERROR(S38*VLOOKUP(AE38,【参考】数式用3!$AN$3:$BU$14,MATCH(N38,【参考】数式用3!$AN$2:$BU$2,0)),"")</f>
        <v/>
      </c>
      <c r="U38" s="63"/>
      <c r="V38" s="54"/>
      <c r="W38" s="77"/>
      <c r="X38" s="587" t="str">
        <f>IFERROR(V38*VLOOKUP(AF38,【参考】数式用3!$AN$15:$BU$23,MATCH(N38,【参考】数式用3!$AN$2:$BU$2,0)),"")</f>
        <v/>
      </c>
      <c r="Y38" s="588"/>
      <c r="Z38" s="64"/>
      <c r="AA38" s="55"/>
      <c r="AB38" s="395" t="str">
        <f>IFERROR(AA38*VLOOKUP(AG38,【参考】数式用3!$AN$24:$BU$27,MATCH(N38,【参考】数式用3!$AN$2:$BU$2,0)),"")</f>
        <v/>
      </c>
      <c r="AC38" s="66"/>
      <c r="AD38" s="387" t="str">
        <f t="shared" si="0"/>
        <v/>
      </c>
      <c r="AE38" s="388" t="str">
        <f t="shared" si="4"/>
        <v/>
      </c>
      <c r="AF38" s="388" t="str">
        <f t="shared" si="5"/>
        <v/>
      </c>
      <c r="AG38" s="388" t="str">
        <f t="shared" si="6"/>
        <v/>
      </c>
    </row>
    <row r="39" spans="1:33" ht="24.9" customHeight="1">
      <c r="A39" s="390">
        <v>24</v>
      </c>
      <c r="B39" s="589" t="str">
        <f>IF(基本情報入力シート!C76="","",基本情報入力シート!C76)</f>
        <v/>
      </c>
      <c r="C39" s="590"/>
      <c r="D39" s="590"/>
      <c r="E39" s="590"/>
      <c r="F39" s="590"/>
      <c r="G39" s="590"/>
      <c r="H39" s="590"/>
      <c r="I39" s="591"/>
      <c r="J39" s="391" t="str">
        <f>IF(基本情報入力シート!M76="","",基本情報入力シート!M76)</f>
        <v/>
      </c>
      <c r="K39" s="392" t="str">
        <f>IF(基本情報入力シート!R76="","",基本情報入力シート!R76)</f>
        <v/>
      </c>
      <c r="L39" s="392" t="str">
        <f>IF(基本情報入力シート!W76="","",基本情報入力シート!W76)</f>
        <v/>
      </c>
      <c r="M39" s="393" t="str">
        <f>IF(基本情報入力シート!X76="","",基本情報入力シート!X76)</f>
        <v/>
      </c>
      <c r="N39" s="394" t="str">
        <f>IF(基本情報入力シート!Y76="","",基本情報入力シート!Y76)</f>
        <v/>
      </c>
      <c r="O39" s="59"/>
      <c r="P39" s="60"/>
      <c r="Q39" s="61"/>
      <c r="R39" s="62"/>
      <c r="S39" s="53"/>
      <c r="T39" s="385" t="str">
        <f>IFERROR(S39*VLOOKUP(AE39,【参考】数式用3!$AN$3:$BU$14,MATCH(N39,【参考】数式用3!$AN$2:$BU$2,0)),"")</f>
        <v/>
      </c>
      <c r="U39" s="63"/>
      <c r="V39" s="54"/>
      <c r="W39" s="77"/>
      <c r="X39" s="587" t="str">
        <f>IFERROR(V39*VLOOKUP(AF39,【参考】数式用3!$AN$15:$BU$23,MATCH(N39,【参考】数式用3!$AN$2:$BU$2,0)),"")</f>
        <v/>
      </c>
      <c r="Y39" s="588"/>
      <c r="Z39" s="64"/>
      <c r="AA39" s="55"/>
      <c r="AB39" s="395" t="str">
        <f>IFERROR(AA39*VLOOKUP(AG39,【参考】数式用3!$AN$24:$BU$27,MATCH(N39,【参考】数式用3!$AN$2:$BU$2,0)),"")</f>
        <v/>
      </c>
      <c r="AC39" s="66"/>
      <c r="AD39" s="387" t="str">
        <f t="shared" si="0"/>
        <v/>
      </c>
      <c r="AE39" s="388" t="str">
        <f t="shared" si="4"/>
        <v/>
      </c>
      <c r="AF39" s="388" t="str">
        <f t="shared" si="5"/>
        <v/>
      </c>
      <c r="AG39" s="388" t="str">
        <f t="shared" si="6"/>
        <v/>
      </c>
    </row>
    <row r="40" spans="1:33" ht="24.9" customHeight="1">
      <c r="A40" s="390">
        <v>25</v>
      </c>
      <c r="B40" s="589" t="str">
        <f>IF(基本情報入力シート!C77="","",基本情報入力シート!C77)</f>
        <v/>
      </c>
      <c r="C40" s="590"/>
      <c r="D40" s="590"/>
      <c r="E40" s="590"/>
      <c r="F40" s="590"/>
      <c r="G40" s="590"/>
      <c r="H40" s="590"/>
      <c r="I40" s="591"/>
      <c r="J40" s="391" t="str">
        <f>IF(基本情報入力シート!M77="","",基本情報入力シート!M77)</f>
        <v/>
      </c>
      <c r="K40" s="392" t="str">
        <f>IF(基本情報入力シート!R77="","",基本情報入力シート!R77)</f>
        <v/>
      </c>
      <c r="L40" s="392" t="str">
        <f>IF(基本情報入力シート!W77="","",基本情報入力シート!W77)</f>
        <v/>
      </c>
      <c r="M40" s="393" t="str">
        <f>IF(基本情報入力シート!X77="","",基本情報入力シート!X77)</f>
        <v/>
      </c>
      <c r="N40" s="394" t="str">
        <f>IF(基本情報入力シート!Y77="","",基本情報入力シート!Y77)</f>
        <v/>
      </c>
      <c r="O40" s="59"/>
      <c r="P40" s="60"/>
      <c r="Q40" s="61"/>
      <c r="R40" s="62"/>
      <c r="S40" s="53"/>
      <c r="T40" s="385" t="str">
        <f>IFERROR(S40*VLOOKUP(AE40,【参考】数式用3!$AN$3:$BU$14,MATCH(N40,【参考】数式用3!$AN$2:$BU$2,0)),"")</f>
        <v/>
      </c>
      <c r="U40" s="63"/>
      <c r="V40" s="54"/>
      <c r="W40" s="77"/>
      <c r="X40" s="587" t="str">
        <f>IFERROR(V40*VLOOKUP(AF40,【参考】数式用3!$AN$15:$BU$23,MATCH(N40,【参考】数式用3!$AN$2:$BU$2,0)),"")</f>
        <v/>
      </c>
      <c r="Y40" s="588"/>
      <c r="Z40" s="64"/>
      <c r="AA40" s="55"/>
      <c r="AB40" s="395" t="str">
        <f>IFERROR(AA40*VLOOKUP(AG40,【参考】数式用3!$AN$24:$BU$27,MATCH(N40,【参考】数式用3!$AN$2:$BU$2,0)),"")</f>
        <v/>
      </c>
      <c r="AC40" s="66"/>
      <c r="AD40" s="387" t="str">
        <f t="shared" si="0"/>
        <v/>
      </c>
      <c r="AE40" s="388" t="str">
        <f t="shared" si="4"/>
        <v/>
      </c>
      <c r="AF40" s="388" t="str">
        <f t="shared" si="5"/>
        <v/>
      </c>
      <c r="AG40" s="388" t="str">
        <f t="shared" si="6"/>
        <v/>
      </c>
    </row>
    <row r="41" spans="1:33" ht="24.9" customHeight="1">
      <c r="A41" s="390">
        <v>26</v>
      </c>
      <c r="B41" s="589" t="str">
        <f>IF(基本情報入力シート!C78="","",基本情報入力シート!C78)</f>
        <v/>
      </c>
      <c r="C41" s="590"/>
      <c r="D41" s="590"/>
      <c r="E41" s="590"/>
      <c r="F41" s="590"/>
      <c r="G41" s="590"/>
      <c r="H41" s="590"/>
      <c r="I41" s="591"/>
      <c r="J41" s="391" t="str">
        <f>IF(基本情報入力シート!M78="","",基本情報入力シート!M78)</f>
        <v/>
      </c>
      <c r="K41" s="392" t="str">
        <f>IF(基本情報入力シート!R78="","",基本情報入力シート!R78)</f>
        <v/>
      </c>
      <c r="L41" s="392" t="str">
        <f>IF(基本情報入力シート!W78="","",基本情報入力シート!W78)</f>
        <v/>
      </c>
      <c r="M41" s="393" t="str">
        <f>IF(基本情報入力シート!X78="","",基本情報入力シート!X78)</f>
        <v/>
      </c>
      <c r="N41" s="394" t="str">
        <f>IF(基本情報入力シート!Y78="","",基本情報入力シート!Y78)</f>
        <v/>
      </c>
      <c r="O41" s="59"/>
      <c r="P41" s="60"/>
      <c r="Q41" s="61"/>
      <c r="R41" s="62"/>
      <c r="S41" s="53"/>
      <c r="T41" s="385" t="str">
        <f>IFERROR(S41*VLOOKUP(AE41,【参考】数式用3!$AN$3:$BU$14,MATCH(N41,【参考】数式用3!$AN$2:$BU$2,0)),"")</f>
        <v/>
      </c>
      <c r="U41" s="63"/>
      <c r="V41" s="54"/>
      <c r="W41" s="77"/>
      <c r="X41" s="587" t="str">
        <f>IFERROR(V41*VLOOKUP(AF41,【参考】数式用3!$AN$15:$BU$23,MATCH(N41,【参考】数式用3!$AN$2:$BU$2,0)),"")</f>
        <v/>
      </c>
      <c r="Y41" s="588"/>
      <c r="Z41" s="64"/>
      <c r="AA41" s="55"/>
      <c r="AB41" s="395" t="str">
        <f>IFERROR(AA41*VLOOKUP(AG41,【参考】数式用3!$AN$24:$BU$27,MATCH(N41,【参考】数式用3!$AN$2:$BU$2,0)),"")</f>
        <v/>
      </c>
      <c r="AC41" s="66"/>
      <c r="AD41" s="387" t="str">
        <f t="shared" si="0"/>
        <v/>
      </c>
      <c r="AE41" s="388" t="str">
        <f t="shared" si="4"/>
        <v/>
      </c>
      <c r="AF41" s="388" t="str">
        <f t="shared" si="5"/>
        <v/>
      </c>
      <c r="AG41" s="388" t="str">
        <f t="shared" si="6"/>
        <v/>
      </c>
    </row>
    <row r="42" spans="1:33" ht="24.9" customHeight="1">
      <c r="A42" s="390">
        <v>27</v>
      </c>
      <c r="B42" s="589" t="str">
        <f>IF(基本情報入力シート!C79="","",基本情報入力シート!C79)</f>
        <v/>
      </c>
      <c r="C42" s="590"/>
      <c r="D42" s="590"/>
      <c r="E42" s="590"/>
      <c r="F42" s="590"/>
      <c r="G42" s="590"/>
      <c r="H42" s="590"/>
      <c r="I42" s="591"/>
      <c r="J42" s="391" t="str">
        <f>IF(基本情報入力シート!M79="","",基本情報入力シート!M79)</f>
        <v/>
      </c>
      <c r="K42" s="392" t="str">
        <f>IF(基本情報入力シート!R79="","",基本情報入力シート!R79)</f>
        <v/>
      </c>
      <c r="L42" s="392" t="str">
        <f>IF(基本情報入力シート!W79="","",基本情報入力シート!W79)</f>
        <v/>
      </c>
      <c r="M42" s="393" t="str">
        <f>IF(基本情報入力シート!X79="","",基本情報入力シート!X79)</f>
        <v/>
      </c>
      <c r="N42" s="394" t="str">
        <f>IF(基本情報入力シート!Y79="","",基本情報入力シート!Y79)</f>
        <v/>
      </c>
      <c r="O42" s="59"/>
      <c r="P42" s="60"/>
      <c r="Q42" s="61"/>
      <c r="R42" s="62"/>
      <c r="S42" s="53"/>
      <c r="T42" s="385" t="str">
        <f>IFERROR(S42*VLOOKUP(AE42,【参考】数式用3!$AN$3:$BU$14,MATCH(N42,【参考】数式用3!$AN$2:$BU$2,0)),"")</f>
        <v/>
      </c>
      <c r="U42" s="63"/>
      <c r="V42" s="54"/>
      <c r="W42" s="77"/>
      <c r="X42" s="587" t="str">
        <f>IFERROR(V42*VLOOKUP(AF42,【参考】数式用3!$AN$15:$BU$23,MATCH(N42,【参考】数式用3!$AN$2:$BU$2,0)),"")</f>
        <v/>
      </c>
      <c r="Y42" s="588"/>
      <c r="Z42" s="64"/>
      <c r="AA42" s="55"/>
      <c r="AB42" s="395" t="str">
        <f>IFERROR(AA42*VLOOKUP(AG42,【参考】数式用3!$AN$24:$BU$27,MATCH(N42,【参考】数式用3!$AN$2:$BU$2,0)),"")</f>
        <v/>
      </c>
      <c r="AC42" s="66"/>
      <c r="AD42" s="387" t="str">
        <f t="shared" si="0"/>
        <v/>
      </c>
      <c r="AE42" s="388" t="str">
        <f t="shared" si="4"/>
        <v/>
      </c>
      <c r="AF42" s="388" t="str">
        <f t="shared" si="5"/>
        <v/>
      </c>
      <c r="AG42" s="388" t="str">
        <f t="shared" si="6"/>
        <v/>
      </c>
    </row>
    <row r="43" spans="1:33" ht="24.9" customHeight="1">
      <c r="A43" s="390">
        <v>28</v>
      </c>
      <c r="B43" s="589" t="str">
        <f>IF(基本情報入力シート!C80="","",基本情報入力シート!C80)</f>
        <v/>
      </c>
      <c r="C43" s="590"/>
      <c r="D43" s="590"/>
      <c r="E43" s="590"/>
      <c r="F43" s="590"/>
      <c r="G43" s="590"/>
      <c r="H43" s="590"/>
      <c r="I43" s="591"/>
      <c r="J43" s="391" t="str">
        <f>IF(基本情報入力シート!M80="","",基本情報入力シート!M80)</f>
        <v/>
      </c>
      <c r="K43" s="392" t="str">
        <f>IF(基本情報入力シート!R80="","",基本情報入力シート!R80)</f>
        <v/>
      </c>
      <c r="L43" s="392" t="str">
        <f>IF(基本情報入力シート!W80="","",基本情報入力シート!W80)</f>
        <v/>
      </c>
      <c r="M43" s="393" t="str">
        <f>IF(基本情報入力シート!X80="","",基本情報入力シート!X80)</f>
        <v/>
      </c>
      <c r="N43" s="394" t="str">
        <f>IF(基本情報入力シート!Y80="","",基本情報入力シート!Y80)</f>
        <v/>
      </c>
      <c r="O43" s="59"/>
      <c r="P43" s="60"/>
      <c r="Q43" s="61"/>
      <c r="R43" s="62"/>
      <c r="S43" s="53"/>
      <c r="T43" s="385" t="str">
        <f>IFERROR(S43*VLOOKUP(AE43,【参考】数式用3!$AN$3:$BU$14,MATCH(N43,【参考】数式用3!$AN$2:$BU$2,0)),"")</f>
        <v/>
      </c>
      <c r="U43" s="63"/>
      <c r="V43" s="54"/>
      <c r="W43" s="77"/>
      <c r="X43" s="587" t="str">
        <f>IFERROR(V43*VLOOKUP(AF43,【参考】数式用3!$AN$15:$BU$23,MATCH(N43,【参考】数式用3!$AN$2:$BU$2,0)),"")</f>
        <v/>
      </c>
      <c r="Y43" s="588"/>
      <c r="Z43" s="64"/>
      <c r="AA43" s="55"/>
      <c r="AB43" s="395" t="str">
        <f>IFERROR(AA43*VLOOKUP(AG43,【参考】数式用3!$AN$24:$BU$27,MATCH(N43,【参考】数式用3!$AN$2:$BU$2,0)),"")</f>
        <v/>
      </c>
      <c r="AC43" s="66"/>
      <c r="AD43" s="387" t="str">
        <f t="shared" si="0"/>
        <v/>
      </c>
      <c r="AE43" s="388" t="str">
        <f t="shared" si="4"/>
        <v/>
      </c>
      <c r="AF43" s="388" t="str">
        <f t="shared" si="5"/>
        <v/>
      </c>
      <c r="AG43" s="388" t="str">
        <f t="shared" si="6"/>
        <v/>
      </c>
    </row>
    <row r="44" spans="1:33" ht="24.9" customHeight="1">
      <c r="A44" s="390">
        <v>29</v>
      </c>
      <c r="B44" s="589" t="str">
        <f>IF(基本情報入力シート!C81="","",基本情報入力シート!C81)</f>
        <v/>
      </c>
      <c r="C44" s="590"/>
      <c r="D44" s="590"/>
      <c r="E44" s="590"/>
      <c r="F44" s="590"/>
      <c r="G44" s="590"/>
      <c r="H44" s="590"/>
      <c r="I44" s="591"/>
      <c r="J44" s="391" t="str">
        <f>IF(基本情報入力シート!M81="","",基本情報入力シート!M81)</f>
        <v/>
      </c>
      <c r="K44" s="392" t="str">
        <f>IF(基本情報入力シート!R81="","",基本情報入力シート!R81)</f>
        <v/>
      </c>
      <c r="L44" s="392" t="str">
        <f>IF(基本情報入力シート!W81="","",基本情報入力シート!W81)</f>
        <v/>
      </c>
      <c r="M44" s="393" t="str">
        <f>IF(基本情報入力シート!X81="","",基本情報入力シート!X81)</f>
        <v/>
      </c>
      <c r="N44" s="394" t="str">
        <f>IF(基本情報入力シート!Y81="","",基本情報入力シート!Y81)</f>
        <v/>
      </c>
      <c r="O44" s="59"/>
      <c r="P44" s="60"/>
      <c r="Q44" s="61"/>
      <c r="R44" s="62"/>
      <c r="S44" s="53"/>
      <c r="T44" s="385" t="str">
        <f>IFERROR(S44*VLOOKUP(AE44,【参考】数式用3!$AN$3:$BU$14,MATCH(N44,【参考】数式用3!$AN$2:$BU$2,0)),"")</f>
        <v/>
      </c>
      <c r="U44" s="63"/>
      <c r="V44" s="54"/>
      <c r="W44" s="77"/>
      <c r="X44" s="587" t="str">
        <f>IFERROR(V44*VLOOKUP(AF44,【参考】数式用3!$AN$15:$BU$23,MATCH(N44,【参考】数式用3!$AN$2:$BU$2,0)),"")</f>
        <v/>
      </c>
      <c r="Y44" s="588"/>
      <c r="Z44" s="64"/>
      <c r="AA44" s="55"/>
      <c r="AB44" s="395" t="str">
        <f>IFERROR(AA44*VLOOKUP(AG44,【参考】数式用3!$AN$24:$BU$27,MATCH(N44,【参考】数式用3!$AN$2:$BU$2,0)),"")</f>
        <v/>
      </c>
      <c r="AC44" s="66"/>
      <c r="AD44" s="387" t="str">
        <f t="shared" si="0"/>
        <v/>
      </c>
      <c r="AE44" s="388" t="str">
        <f t="shared" si="4"/>
        <v/>
      </c>
      <c r="AF44" s="388" t="str">
        <f t="shared" si="5"/>
        <v/>
      </c>
      <c r="AG44" s="388" t="str">
        <f t="shared" si="6"/>
        <v/>
      </c>
    </row>
    <row r="45" spans="1:33" ht="24.9" customHeight="1">
      <c r="A45" s="390">
        <v>30</v>
      </c>
      <c r="B45" s="589" t="str">
        <f>IF(基本情報入力シート!C82="","",基本情報入力シート!C82)</f>
        <v/>
      </c>
      <c r="C45" s="590"/>
      <c r="D45" s="590"/>
      <c r="E45" s="590"/>
      <c r="F45" s="590"/>
      <c r="G45" s="590"/>
      <c r="H45" s="590"/>
      <c r="I45" s="591"/>
      <c r="J45" s="391" t="str">
        <f>IF(基本情報入力シート!M82="","",基本情報入力シート!M82)</f>
        <v/>
      </c>
      <c r="K45" s="392" t="str">
        <f>IF(基本情報入力シート!R82="","",基本情報入力シート!R82)</f>
        <v/>
      </c>
      <c r="L45" s="392" t="str">
        <f>IF(基本情報入力シート!W82="","",基本情報入力シート!W82)</f>
        <v/>
      </c>
      <c r="M45" s="393" t="str">
        <f>IF(基本情報入力シート!X82="","",基本情報入力シート!X82)</f>
        <v/>
      </c>
      <c r="N45" s="394" t="str">
        <f>IF(基本情報入力シート!Y82="","",基本情報入力シート!Y82)</f>
        <v/>
      </c>
      <c r="O45" s="59"/>
      <c r="P45" s="60"/>
      <c r="Q45" s="61"/>
      <c r="R45" s="62"/>
      <c r="S45" s="53"/>
      <c r="T45" s="385" t="str">
        <f>IFERROR(S45*VLOOKUP(AE45,【参考】数式用3!$AN$3:$BU$14,MATCH(N45,【参考】数式用3!$AN$2:$BU$2,0)),"")</f>
        <v/>
      </c>
      <c r="U45" s="63"/>
      <c r="V45" s="54"/>
      <c r="W45" s="77"/>
      <c r="X45" s="587" t="str">
        <f>IFERROR(V45*VLOOKUP(AF45,【参考】数式用3!$AN$15:$BU$23,MATCH(N45,【参考】数式用3!$AN$2:$BU$2,0)),"")</f>
        <v/>
      </c>
      <c r="Y45" s="588"/>
      <c r="Z45" s="64"/>
      <c r="AA45" s="55"/>
      <c r="AB45" s="395" t="str">
        <f>IFERROR(AA45*VLOOKUP(AG45,【参考】数式用3!$AN$24:$BU$27,MATCH(N45,【参考】数式用3!$AN$2:$BU$2,0)),"")</f>
        <v/>
      </c>
      <c r="AC45" s="66"/>
      <c r="AD45" s="387" t="str">
        <f t="shared" si="0"/>
        <v/>
      </c>
      <c r="AE45" s="388" t="str">
        <f t="shared" si="4"/>
        <v/>
      </c>
      <c r="AF45" s="388" t="str">
        <f t="shared" si="5"/>
        <v/>
      </c>
      <c r="AG45" s="388" t="str">
        <f t="shared" si="6"/>
        <v/>
      </c>
    </row>
    <row r="46" spans="1:33" ht="24.9" customHeight="1">
      <c r="A46" s="390">
        <v>31</v>
      </c>
      <c r="B46" s="589" t="str">
        <f>IF(基本情報入力シート!C83="","",基本情報入力シート!C83)</f>
        <v/>
      </c>
      <c r="C46" s="590"/>
      <c r="D46" s="590"/>
      <c r="E46" s="590"/>
      <c r="F46" s="590"/>
      <c r="G46" s="590"/>
      <c r="H46" s="590"/>
      <c r="I46" s="591"/>
      <c r="J46" s="391" t="str">
        <f>IF(基本情報入力シート!M83="","",基本情報入力シート!M83)</f>
        <v/>
      </c>
      <c r="K46" s="392" t="str">
        <f>IF(基本情報入力シート!R83="","",基本情報入力シート!R83)</f>
        <v/>
      </c>
      <c r="L46" s="392" t="str">
        <f>IF(基本情報入力シート!W83="","",基本情報入力シート!W83)</f>
        <v/>
      </c>
      <c r="M46" s="393" t="str">
        <f>IF(基本情報入力シート!X83="","",基本情報入力シート!X83)</f>
        <v/>
      </c>
      <c r="N46" s="394" t="str">
        <f>IF(基本情報入力シート!Y83="","",基本情報入力シート!Y83)</f>
        <v/>
      </c>
      <c r="O46" s="59"/>
      <c r="P46" s="60"/>
      <c r="Q46" s="61"/>
      <c r="R46" s="62"/>
      <c r="S46" s="53"/>
      <c r="T46" s="385" t="str">
        <f>IFERROR(S46*VLOOKUP(AE46,【参考】数式用3!$AN$3:$BU$14,MATCH(N46,【参考】数式用3!$AN$2:$BU$2,0)),"")</f>
        <v/>
      </c>
      <c r="U46" s="63"/>
      <c r="V46" s="54"/>
      <c r="W46" s="77"/>
      <c r="X46" s="587" t="str">
        <f>IFERROR(V46*VLOOKUP(AF46,【参考】数式用3!$AN$15:$BU$23,MATCH(N46,【参考】数式用3!$AN$2:$BU$2,0)),"")</f>
        <v/>
      </c>
      <c r="Y46" s="588"/>
      <c r="Z46" s="64"/>
      <c r="AA46" s="55"/>
      <c r="AB46" s="395" t="str">
        <f>IFERROR(AA46*VLOOKUP(AG46,【参考】数式用3!$AN$24:$BU$27,MATCH(N46,【参考】数式用3!$AN$2:$BU$2,0)),"")</f>
        <v/>
      </c>
      <c r="AC46" s="66"/>
      <c r="AD46" s="387" t="str">
        <f t="shared" si="0"/>
        <v/>
      </c>
      <c r="AE46" s="388" t="str">
        <f t="shared" si="4"/>
        <v/>
      </c>
      <c r="AF46" s="388" t="str">
        <f t="shared" si="5"/>
        <v/>
      </c>
      <c r="AG46" s="388" t="str">
        <f t="shared" si="6"/>
        <v/>
      </c>
    </row>
    <row r="47" spans="1:33" ht="24.9" customHeight="1">
      <c r="A47" s="390">
        <v>32</v>
      </c>
      <c r="B47" s="589" t="str">
        <f>IF(基本情報入力シート!C84="","",基本情報入力シート!C84)</f>
        <v/>
      </c>
      <c r="C47" s="590"/>
      <c r="D47" s="590"/>
      <c r="E47" s="590"/>
      <c r="F47" s="590"/>
      <c r="G47" s="590"/>
      <c r="H47" s="590"/>
      <c r="I47" s="591"/>
      <c r="J47" s="391" t="str">
        <f>IF(基本情報入力シート!M84="","",基本情報入力シート!M84)</f>
        <v/>
      </c>
      <c r="K47" s="392" t="str">
        <f>IF(基本情報入力シート!R84="","",基本情報入力シート!R84)</f>
        <v/>
      </c>
      <c r="L47" s="392" t="str">
        <f>IF(基本情報入力シート!W84="","",基本情報入力シート!W84)</f>
        <v/>
      </c>
      <c r="M47" s="393" t="str">
        <f>IF(基本情報入力シート!X84="","",基本情報入力シート!X84)</f>
        <v/>
      </c>
      <c r="N47" s="394" t="str">
        <f>IF(基本情報入力シート!Y84="","",基本情報入力シート!Y84)</f>
        <v/>
      </c>
      <c r="O47" s="59"/>
      <c r="P47" s="60"/>
      <c r="Q47" s="61"/>
      <c r="R47" s="62"/>
      <c r="S47" s="53"/>
      <c r="T47" s="385" t="str">
        <f>IFERROR(S47*VLOOKUP(AE47,【参考】数式用3!$AN$3:$BU$14,MATCH(N47,【参考】数式用3!$AN$2:$BU$2,0)),"")</f>
        <v/>
      </c>
      <c r="U47" s="63"/>
      <c r="V47" s="54"/>
      <c r="W47" s="77"/>
      <c r="X47" s="587" t="str">
        <f>IFERROR(V47*VLOOKUP(AF47,【参考】数式用3!$AN$15:$BU$23,MATCH(N47,【参考】数式用3!$AN$2:$BU$2,0)),"")</f>
        <v/>
      </c>
      <c r="Y47" s="588"/>
      <c r="Z47" s="64"/>
      <c r="AA47" s="55"/>
      <c r="AB47" s="395" t="str">
        <f>IFERROR(AA47*VLOOKUP(AG47,【参考】数式用3!$AN$24:$BU$27,MATCH(N47,【参考】数式用3!$AN$2:$BU$2,0)),"")</f>
        <v/>
      </c>
      <c r="AC47" s="66"/>
      <c r="AD47" s="387" t="str">
        <f t="shared" si="0"/>
        <v/>
      </c>
      <c r="AE47" s="388" t="str">
        <f t="shared" si="4"/>
        <v/>
      </c>
      <c r="AF47" s="388" t="str">
        <f t="shared" si="5"/>
        <v/>
      </c>
      <c r="AG47" s="388" t="str">
        <f t="shared" si="6"/>
        <v/>
      </c>
    </row>
    <row r="48" spans="1:33" ht="24.9" customHeight="1">
      <c r="A48" s="390">
        <v>33</v>
      </c>
      <c r="B48" s="589" t="str">
        <f>IF(基本情報入力シート!C85="","",基本情報入力シート!C85)</f>
        <v/>
      </c>
      <c r="C48" s="590"/>
      <c r="D48" s="590"/>
      <c r="E48" s="590"/>
      <c r="F48" s="590"/>
      <c r="G48" s="590"/>
      <c r="H48" s="590"/>
      <c r="I48" s="591"/>
      <c r="J48" s="391" t="str">
        <f>IF(基本情報入力シート!M85="","",基本情報入力シート!M85)</f>
        <v/>
      </c>
      <c r="K48" s="392" t="str">
        <f>IF(基本情報入力シート!R85="","",基本情報入力シート!R85)</f>
        <v/>
      </c>
      <c r="L48" s="392" t="str">
        <f>IF(基本情報入力シート!W85="","",基本情報入力シート!W85)</f>
        <v/>
      </c>
      <c r="M48" s="393" t="str">
        <f>IF(基本情報入力シート!X85="","",基本情報入力シート!X85)</f>
        <v/>
      </c>
      <c r="N48" s="394" t="str">
        <f>IF(基本情報入力シート!Y85="","",基本情報入力シート!Y85)</f>
        <v/>
      </c>
      <c r="O48" s="59"/>
      <c r="P48" s="60"/>
      <c r="Q48" s="61"/>
      <c r="R48" s="62"/>
      <c r="S48" s="53"/>
      <c r="T48" s="385" t="str">
        <f>IFERROR(S48*VLOOKUP(AE48,【参考】数式用3!$AN$3:$BU$14,MATCH(N48,【参考】数式用3!$AN$2:$BU$2,0)),"")</f>
        <v/>
      </c>
      <c r="U48" s="63"/>
      <c r="V48" s="54"/>
      <c r="W48" s="77"/>
      <c r="X48" s="587" t="str">
        <f>IFERROR(V48*VLOOKUP(AF48,【参考】数式用3!$AN$15:$BU$23,MATCH(N48,【参考】数式用3!$AN$2:$BU$2,0)),"")</f>
        <v/>
      </c>
      <c r="Y48" s="588"/>
      <c r="Z48" s="64"/>
      <c r="AA48" s="55"/>
      <c r="AB48" s="395" t="str">
        <f>IFERROR(AA48*VLOOKUP(AG48,【参考】数式用3!$AN$24:$BU$27,MATCH(N48,【参考】数式用3!$AN$2:$BU$2,0)),"")</f>
        <v/>
      </c>
      <c r="AC48" s="66"/>
      <c r="AD48" s="387" t="str">
        <f t="shared" si="0"/>
        <v/>
      </c>
      <c r="AE48" s="388" t="str">
        <f t="shared" si="4"/>
        <v/>
      </c>
      <c r="AF48" s="388" t="str">
        <f t="shared" si="5"/>
        <v/>
      </c>
      <c r="AG48" s="388" t="str">
        <f t="shared" si="6"/>
        <v/>
      </c>
    </row>
    <row r="49" spans="1:33" ht="24.9" customHeight="1">
      <c r="A49" s="390">
        <v>34</v>
      </c>
      <c r="B49" s="589" t="str">
        <f>IF(基本情報入力シート!C86="","",基本情報入力シート!C86)</f>
        <v/>
      </c>
      <c r="C49" s="590"/>
      <c r="D49" s="590"/>
      <c r="E49" s="590"/>
      <c r="F49" s="590"/>
      <c r="G49" s="590"/>
      <c r="H49" s="590"/>
      <c r="I49" s="591"/>
      <c r="J49" s="391" t="str">
        <f>IF(基本情報入力シート!M86="","",基本情報入力シート!M86)</f>
        <v/>
      </c>
      <c r="K49" s="392" t="str">
        <f>IF(基本情報入力シート!R86="","",基本情報入力シート!R86)</f>
        <v/>
      </c>
      <c r="L49" s="392" t="str">
        <f>IF(基本情報入力シート!W86="","",基本情報入力シート!W86)</f>
        <v/>
      </c>
      <c r="M49" s="393" t="str">
        <f>IF(基本情報入力シート!X86="","",基本情報入力シート!X86)</f>
        <v/>
      </c>
      <c r="N49" s="394" t="str">
        <f>IF(基本情報入力シート!Y86="","",基本情報入力シート!Y86)</f>
        <v/>
      </c>
      <c r="O49" s="59"/>
      <c r="P49" s="60"/>
      <c r="Q49" s="61"/>
      <c r="R49" s="62"/>
      <c r="S49" s="53"/>
      <c r="T49" s="385" t="str">
        <f>IFERROR(S49*VLOOKUP(AE49,【参考】数式用3!$AN$3:$BU$14,MATCH(N49,【参考】数式用3!$AN$2:$BU$2,0)),"")</f>
        <v/>
      </c>
      <c r="U49" s="63"/>
      <c r="V49" s="54"/>
      <c r="W49" s="77"/>
      <c r="X49" s="587" t="str">
        <f>IFERROR(V49*VLOOKUP(AF49,【参考】数式用3!$AN$15:$BU$23,MATCH(N49,【参考】数式用3!$AN$2:$BU$2,0)),"")</f>
        <v/>
      </c>
      <c r="Y49" s="588"/>
      <c r="Z49" s="64"/>
      <c r="AA49" s="55"/>
      <c r="AB49" s="395" t="str">
        <f>IFERROR(AA49*VLOOKUP(AG49,【参考】数式用3!$AN$24:$BU$27,MATCH(N49,【参考】数式用3!$AN$2:$BU$2,0)),"")</f>
        <v/>
      </c>
      <c r="AC49" s="66"/>
      <c r="AD49" s="387" t="str">
        <f t="shared" si="0"/>
        <v/>
      </c>
      <c r="AE49" s="388" t="str">
        <f t="shared" si="4"/>
        <v/>
      </c>
      <c r="AF49" s="388" t="str">
        <f t="shared" si="5"/>
        <v/>
      </c>
      <c r="AG49" s="388" t="str">
        <f t="shared" si="6"/>
        <v/>
      </c>
    </row>
    <row r="50" spans="1:33" ht="24.9" customHeight="1">
      <c r="A50" s="390">
        <v>35</v>
      </c>
      <c r="B50" s="589" t="str">
        <f>IF(基本情報入力シート!C87="","",基本情報入力シート!C87)</f>
        <v/>
      </c>
      <c r="C50" s="590"/>
      <c r="D50" s="590"/>
      <c r="E50" s="590"/>
      <c r="F50" s="590"/>
      <c r="G50" s="590"/>
      <c r="H50" s="590"/>
      <c r="I50" s="591"/>
      <c r="J50" s="391" t="str">
        <f>IF(基本情報入力シート!M87="","",基本情報入力シート!M87)</f>
        <v/>
      </c>
      <c r="K50" s="392" t="str">
        <f>IF(基本情報入力シート!R87="","",基本情報入力シート!R87)</f>
        <v/>
      </c>
      <c r="L50" s="392" t="str">
        <f>IF(基本情報入力シート!W87="","",基本情報入力シート!W87)</f>
        <v/>
      </c>
      <c r="M50" s="393" t="str">
        <f>IF(基本情報入力シート!X87="","",基本情報入力シート!X87)</f>
        <v/>
      </c>
      <c r="N50" s="394" t="str">
        <f>IF(基本情報入力シート!Y87="","",基本情報入力シート!Y87)</f>
        <v/>
      </c>
      <c r="O50" s="59"/>
      <c r="P50" s="60"/>
      <c r="Q50" s="61"/>
      <c r="R50" s="62"/>
      <c r="S50" s="53"/>
      <c r="T50" s="385" t="str">
        <f>IFERROR(S50*VLOOKUP(AE50,【参考】数式用3!$AN$3:$BU$14,MATCH(N50,【参考】数式用3!$AN$2:$BU$2,0)),"")</f>
        <v/>
      </c>
      <c r="U50" s="63"/>
      <c r="V50" s="54"/>
      <c r="W50" s="77"/>
      <c r="X50" s="587" t="str">
        <f>IFERROR(V50*VLOOKUP(AF50,【参考】数式用3!$AN$15:$BU$23,MATCH(N50,【参考】数式用3!$AN$2:$BU$2,0)),"")</f>
        <v/>
      </c>
      <c r="Y50" s="588"/>
      <c r="Z50" s="64"/>
      <c r="AA50" s="55"/>
      <c r="AB50" s="395" t="str">
        <f>IFERROR(AA50*VLOOKUP(AG50,【参考】数式用3!$AN$24:$BU$27,MATCH(N50,【参考】数式用3!$AN$2:$BU$2,0)),"")</f>
        <v/>
      </c>
      <c r="AC50" s="66"/>
      <c r="AD50" s="387" t="str">
        <f t="shared" si="0"/>
        <v/>
      </c>
      <c r="AE50" s="388" t="str">
        <f t="shared" si="4"/>
        <v/>
      </c>
      <c r="AF50" s="388" t="str">
        <f t="shared" si="5"/>
        <v/>
      </c>
      <c r="AG50" s="388" t="str">
        <f t="shared" si="6"/>
        <v/>
      </c>
    </row>
    <row r="51" spans="1:33" ht="24.9" customHeight="1">
      <c r="A51" s="390">
        <v>36</v>
      </c>
      <c r="B51" s="589" t="str">
        <f>IF(基本情報入力シート!C88="","",基本情報入力シート!C88)</f>
        <v/>
      </c>
      <c r="C51" s="590"/>
      <c r="D51" s="590"/>
      <c r="E51" s="590"/>
      <c r="F51" s="590"/>
      <c r="G51" s="590"/>
      <c r="H51" s="590"/>
      <c r="I51" s="591"/>
      <c r="J51" s="391" t="str">
        <f>IF(基本情報入力シート!M88="","",基本情報入力シート!M88)</f>
        <v/>
      </c>
      <c r="K51" s="392" t="str">
        <f>IF(基本情報入力シート!R88="","",基本情報入力シート!R88)</f>
        <v/>
      </c>
      <c r="L51" s="392" t="str">
        <f>IF(基本情報入力シート!W88="","",基本情報入力シート!W88)</f>
        <v/>
      </c>
      <c r="M51" s="393" t="str">
        <f>IF(基本情報入力シート!X88="","",基本情報入力シート!X88)</f>
        <v/>
      </c>
      <c r="N51" s="394" t="str">
        <f>IF(基本情報入力シート!Y88="","",基本情報入力シート!Y88)</f>
        <v/>
      </c>
      <c r="O51" s="59"/>
      <c r="P51" s="60"/>
      <c r="Q51" s="61"/>
      <c r="R51" s="62"/>
      <c r="S51" s="53"/>
      <c r="T51" s="385" t="str">
        <f>IFERROR(S51*VLOOKUP(AE51,【参考】数式用3!$AN$3:$BU$14,MATCH(N51,【参考】数式用3!$AN$2:$BU$2,0)),"")</f>
        <v/>
      </c>
      <c r="U51" s="63"/>
      <c r="V51" s="54"/>
      <c r="W51" s="77"/>
      <c r="X51" s="587" t="str">
        <f>IFERROR(V51*VLOOKUP(AF51,【参考】数式用3!$AN$15:$BU$23,MATCH(N51,【参考】数式用3!$AN$2:$BU$2,0)),"")</f>
        <v/>
      </c>
      <c r="Y51" s="588"/>
      <c r="Z51" s="64"/>
      <c r="AA51" s="55"/>
      <c r="AB51" s="395" t="str">
        <f>IFERROR(AA51*VLOOKUP(AG51,【参考】数式用3!$AN$24:$BU$27,MATCH(N51,【参考】数式用3!$AN$2:$BU$2,0)),"")</f>
        <v/>
      </c>
      <c r="AC51" s="66"/>
      <c r="AD51" s="387" t="str">
        <f t="shared" si="0"/>
        <v/>
      </c>
      <c r="AE51" s="388" t="str">
        <f t="shared" si="4"/>
        <v/>
      </c>
      <c r="AF51" s="388" t="str">
        <f t="shared" si="5"/>
        <v/>
      </c>
      <c r="AG51" s="388" t="str">
        <f t="shared" si="6"/>
        <v/>
      </c>
    </row>
    <row r="52" spans="1:33" ht="24.9" customHeight="1">
      <c r="A52" s="390">
        <v>37</v>
      </c>
      <c r="B52" s="589" t="str">
        <f>IF(基本情報入力シート!C89="","",基本情報入力シート!C89)</f>
        <v/>
      </c>
      <c r="C52" s="590"/>
      <c r="D52" s="590"/>
      <c r="E52" s="590"/>
      <c r="F52" s="590"/>
      <c r="G52" s="590"/>
      <c r="H52" s="590"/>
      <c r="I52" s="591"/>
      <c r="J52" s="391" t="str">
        <f>IF(基本情報入力シート!M89="","",基本情報入力シート!M89)</f>
        <v/>
      </c>
      <c r="K52" s="392" t="str">
        <f>IF(基本情報入力シート!R89="","",基本情報入力シート!R89)</f>
        <v/>
      </c>
      <c r="L52" s="392" t="str">
        <f>IF(基本情報入力シート!W89="","",基本情報入力シート!W89)</f>
        <v/>
      </c>
      <c r="M52" s="393" t="str">
        <f>IF(基本情報入力シート!X89="","",基本情報入力シート!X89)</f>
        <v/>
      </c>
      <c r="N52" s="394" t="str">
        <f>IF(基本情報入力シート!Y89="","",基本情報入力シート!Y89)</f>
        <v/>
      </c>
      <c r="O52" s="59"/>
      <c r="P52" s="60"/>
      <c r="Q52" s="61"/>
      <c r="R52" s="62"/>
      <c r="S52" s="53"/>
      <c r="T52" s="385" t="str">
        <f>IFERROR(S52*VLOOKUP(AE52,【参考】数式用3!$AN$3:$BU$14,MATCH(N52,【参考】数式用3!$AN$2:$BU$2,0)),"")</f>
        <v/>
      </c>
      <c r="U52" s="63"/>
      <c r="V52" s="54"/>
      <c r="W52" s="77"/>
      <c r="X52" s="587" t="str">
        <f>IFERROR(V52*VLOOKUP(AF52,【参考】数式用3!$AN$15:$BU$23,MATCH(N52,【参考】数式用3!$AN$2:$BU$2,0)),"")</f>
        <v/>
      </c>
      <c r="Y52" s="588"/>
      <c r="Z52" s="64"/>
      <c r="AA52" s="55"/>
      <c r="AB52" s="395" t="str">
        <f>IFERROR(AA52*VLOOKUP(AG52,【参考】数式用3!$AN$24:$BU$27,MATCH(N52,【参考】数式用3!$AN$2:$BU$2,0)),"")</f>
        <v/>
      </c>
      <c r="AC52" s="66"/>
      <c r="AD52" s="387" t="str">
        <f t="shared" si="0"/>
        <v/>
      </c>
      <c r="AE52" s="388" t="str">
        <f t="shared" si="4"/>
        <v/>
      </c>
      <c r="AF52" s="388" t="str">
        <f t="shared" si="5"/>
        <v/>
      </c>
      <c r="AG52" s="388" t="str">
        <f t="shared" si="6"/>
        <v/>
      </c>
    </row>
    <row r="53" spans="1:33" ht="24.9" customHeight="1">
      <c r="A53" s="390">
        <v>38</v>
      </c>
      <c r="B53" s="589" t="str">
        <f>IF(基本情報入力シート!C90="","",基本情報入力シート!C90)</f>
        <v/>
      </c>
      <c r="C53" s="590"/>
      <c r="D53" s="590"/>
      <c r="E53" s="590"/>
      <c r="F53" s="590"/>
      <c r="G53" s="590"/>
      <c r="H53" s="590"/>
      <c r="I53" s="591"/>
      <c r="J53" s="391" t="str">
        <f>IF(基本情報入力シート!M90="","",基本情報入力シート!M90)</f>
        <v/>
      </c>
      <c r="K53" s="392" t="str">
        <f>IF(基本情報入力シート!R90="","",基本情報入力シート!R90)</f>
        <v/>
      </c>
      <c r="L53" s="392" t="str">
        <f>IF(基本情報入力シート!W90="","",基本情報入力シート!W90)</f>
        <v/>
      </c>
      <c r="M53" s="393" t="str">
        <f>IF(基本情報入力シート!X90="","",基本情報入力シート!X90)</f>
        <v/>
      </c>
      <c r="N53" s="394" t="str">
        <f>IF(基本情報入力シート!Y90="","",基本情報入力シート!Y90)</f>
        <v/>
      </c>
      <c r="O53" s="59"/>
      <c r="P53" s="60"/>
      <c r="Q53" s="61"/>
      <c r="R53" s="62"/>
      <c r="S53" s="53"/>
      <c r="T53" s="385" t="str">
        <f>IFERROR(S53*VLOOKUP(AE53,【参考】数式用3!$AN$3:$BU$14,MATCH(N53,【参考】数式用3!$AN$2:$BU$2,0)),"")</f>
        <v/>
      </c>
      <c r="U53" s="63"/>
      <c r="V53" s="54"/>
      <c r="W53" s="77"/>
      <c r="X53" s="587" t="str">
        <f>IFERROR(V53*VLOOKUP(AF53,【参考】数式用3!$AN$15:$BU$23,MATCH(N53,【参考】数式用3!$AN$2:$BU$2,0)),"")</f>
        <v/>
      </c>
      <c r="Y53" s="588"/>
      <c r="Z53" s="64"/>
      <c r="AA53" s="55"/>
      <c r="AB53" s="395" t="str">
        <f>IFERROR(AA53*VLOOKUP(AG53,【参考】数式用3!$AN$24:$BU$27,MATCH(N53,【参考】数式用3!$AN$2:$BU$2,0)),"")</f>
        <v/>
      </c>
      <c r="AC53" s="66"/>
      <c r="AD53" s="387" t="str">
        <f t="shared" si="0"/>
        <v/>
      </c>
      <c r="AE53" s="388" t="str">
        <f t="shared" si="4"/>
        <v/>
      </c>
      <c r="AF53" s="388" t="str">
        <f t="shared" si="5"/>
        <v/>
      </c>
      <c r="AG53" s="388" t="str">
        <f t="shared" si="6"/>
        <v/>
      </c>
    </row>
    <row r="54" spans="1:33" ht="24.9" customHeight="1">
      <c r="A54" s="390">
        <v>39</v>
      </c>
      <c r="B54" s="589" t="str">
        <f>IF(基本情報入力シート!C91="","",基本情報入力シート!C91)</f>
        <v/>
      </c>
      <c r="C54" s="590"/>
      <c r="D54" s="590"/>
      <c r="E54" s="590"/>
      <c r="F54" s="590"/>
      <c r="G54" s="590"/>
      <c r="H54" s="590"/>
      <c r="I54" s="591"/>
      <c r="J54" s="391" t="str">
        <f>IF(基本情報入力シート!M91="","",基本情報入力シート!M91)</f>
        <v/>
      </c>
      <c r="K54" s="392" t="str">
        <f>IF(基本情報入力シート!R91="","",基本情報入力シート!R91)</f>
        <v/>
      </c>
      <c r="L54" s="392" t="str">
        <f>IF(基本情報入力シート!W91="","",基本情報入力シート!W91)</f>
        <v/>
      </c>
      <c r="M54" s="393" t="str">
        <f>IF(基本情報入力シート!X91="","",基本情報入力シート!X91)</f>
        <v/>
      </c>
      <c r="N54" s="394" t="str">
        <f>IF(基本情報入力シート!Y91="","",基本情報入力シート!Y91)</f>
        <v/>
      </c>
      <c r="O54" s="59"/>
      <c r="P54" s="60"/>
      <c r="Q54" s="61"/>
      <c r="R54" s="62"/>
      <c r="S54" s="53"/>
      <c r="T54" s="385" t="str">
        <f>IFERROR(S54*VLOOKUP(AE54,【参考】数式用3!$AN$3:$BU$14,MATCH(N54,【参考】数式用3!$AN$2:$BU$2,0)),"")</f>
        <v/>
      </c>
      <c r="U54" s="63"/>
      <c r="V54" s="54"/>
      <c r="W54" s="77"/>
      <c r="X54" s="587" t="str">
        <f>IFERROR(V54*VLOOKUP(AF54,【参考】数式用3!$AN$15:$BU$23,MATCH(N54,【参考】数式用3!$AN$2:$BU$2,0)),"")</f>
        <v/>
      </c>
      <c r="Y54" s="588"/>
      <c r="Z54" s="64"/>
      <c r="AA54" s="55"/>
      <c r="AB54" s="395" t="str">
        <f>IFERROR(AA54*VLOOKUP(AG54,【参考】数式用3!$AN$24:$BU$27,MATCH(N54,【参考】数式用3!$AN$2:$BU$2,0)),"")</f>
        <v/>
      </c>
      <c r="AC54" s="66"/>
      <c r="AD54" s="387" t="str">
        <f t="shared" si="0"/>
        <v/>
      </c>
      <c r="AE54" s="388" t="str">
        <f t="shared" si="4"/>
        <v/>
      </c>
      <c r="AF54" s="388" t="str">
        <f t="shared" si="5"/>
        <v/>
      </c>
      <c r="AG54" s="388" t="str">
        <f t="shared" si="6"/>
        <v/>
      </c>
    </row>
    <row r="55" spans="1:33" ht="24.9" customHeight="1">
      <c r="A55" s="390">
        <v>40</v>
      </c>
      <c r="B55" s="589" t="str">
        <f>IF(基本情報入力シート!C92="","",基本情報入力シート!C92)</f>
        <v/>
      </c>
      <c r="C55" s="590"/>
      <c r="D55" s="590"/>
      <c r="E55" s="590"/>
      <c r="F55" s="590"/>
      <c r="G55" s="590"/>
      <c r="H55" s="590"/>
      <c r="I55" s="591"/>
      <c r="J55" s="391" t="str">
        <f>IF(基本情報入力シート!M92="","",基本情報入力シート!M92)</f>
        <v/>
      </c>
      <c r="K55" s="392" t="str">
        <f>IF(基本情報入力シート!R92="","",基本情報入力シート!R92)</f>
        <v/>
      </c>
      <c r="L55" s="392" t="str">
        <f>IF(基本情報入力シート!W92="","",基本情報入力シート!W92)</f>
        <v/>
      </c>
      <c r="M55" s="393" t="str">
        <f>IF(基本情報入力シート!X92="","",基本情報入力シート!X92)</f>
        <v/>
      </c>
      <c r="N55" s="394" t="str">
        <f>IF(基本情報入力シート!Y92="","",基本情報入力シート!Y92)</f>
        <v/>
      </c>
      <c r="O55" s="59"/>
      <c r="P55" s="60"/>
      <c r="Q55" s="61"/>
      <c r="R55" s="62"/>
      <c r="S55" s="53"/>
      <c r="T55" s="385" t="str">
        <f>IFERROR(S55*VLOOKUP(AE55,【参考】数式用3!$AN$3:$BU$14,MATCH(N55,【参考】数式用3!$AN$2:$BU$2,0)),"")</f>
        <v/>
      </c>
      <c r="U55" s="63"/>
      <c r="V55" s="54"/>
      <c r="W55" s="77"/>
      <c r="X55" s="587" t="str">
        <f>IFERROR(V55*VLOOKUP(AF55,【参考】数式用3!$AN$15:$BU$23,MATCH(N55,【参考】数式用3!$AN$2:$BU$2,0)),"")</f>
        <v/>
      </c>
      <c r="Y55" s="588"/>
      <c r="Z55" s="64"/>
      <c r="AA55" s="55"/>
      <c r="AB55" s="395" t="str">
        <f>IFERROR(AA55*VLOOKUP(AG55,【参考】数式用3!$AN$24:$BU$27,MATCH(N55,【参考】数式用3!$AN$2:$BU$2,0)),"")</f>
        <v/>
      </c>
      <c r="AC55" s="66"/>
      <c r="AD55" s="387" t="str">
        <f t="shared" si="0"/>
        <v/>
      </c>
      <c r="AE55" s="388" t="str">
        <f t="shared" si="4"/>
        <v/>
      </c>
      <c r="AF55" s="388" t="str">
        <f t="shared" si="5"/>
        <v/>
      </c>
      <c r="AG55" s="388" t="str">
        <f t="shared" si="6"/>
        <v/>
      </c>
    </row>
    <row r="56" spans="1:33" ht="24.9" customHeight="1">
      <c r="A56" s="390">
        <v>41</v>
      </c>
      <c r="B56" s="589" t="str">
        <f>IF(基本情報入力シート!C93="","",基本情報入力シート!C93)</f>
        <v/>
      </c>
      <c r="C56" s="590"/>
      <c r="D56" s="590"/>
      <c r="E56" s="590"/>
      <c r="F56" s="590"/>
      <c r="G56" s="590"/>
      <c r="H56" s="590"/>
      <c r="I56" s="591"/>
      <c r="J56" s="391" t="str">
        <f>IF(基本情報入力シート!M93="","",基本情報入力シート!M93)</f>
        <v/>
      </c>
      <c r="K56" s="392" t="str">
        <f>IF(基本情報入力シート!R93="","",基本情報入力シート!R93)</f>
        <v/>
      </c>
      <c r="L56" s="392" t="str">
        <f>IF(基本情報入力シート!W93="","",基本情報入力シート!W93)</f>
        <v/>
      </c>
      <c r="M56" s="393" t="str">
        <f>IF(基本情報入力シート!X93="","",基本情報入力シート!X93)</f>
        <v/>
      </c>
      <c r="N56" s="394" t="str">
        <f>IF(基本情報入力シート!Y93="","",基本情報入力シート!Y93)</f>
        <v/>
      </c>
      <c r="O56" s="59"/>
      <c r="P56" s="60"/>
      <c r="Q56" s="61"/>
      <c r="R56" s="62"/>
      <c r="S56" s="53"/>
      <c r="T56" s="385" t="str">
        <f>IFERROR(S56*VLOOKUP(AE56,【参考】数式用3!$AN$3:$BU$14,MATCH(N56,【参考】数式用3!$AN$2:$BU$2,0)),"")</f>
        <v/>
      </c>
      <c r="U56" s="63"/>
      <c r="V56" s="54"/>
      <c r="W56" s="77"/>
      <c r="X56" s="587" t="str">
        <f>IFERROR(V56*VLOOKUP(AF56,【参考】数式用3!$AN$15:$BU$23,MATCH(N56,【参考】数式用3!$AN$2:$BU$2,0)),"")</f>
        <v/>
      </c>
      <c r="Y56" s="588"/>
      <c r="Z56" s="64"/>
      <c r="AA56" s="55"/>
      <c r="AB56" s="395" t="str">
        <f>IFERROR(AA56*VLOOKUP(AG56,【参考】数式用3!$AN$24:$BU$27,MATCH(N56,【参考】数式用3!$AN$2:$BU$2,0)),"")</f>
        <v/>
      </c>
      <c r="AC56" s="66"/>
      <c r="AD56" s="387" t="str">
        <f t="shared" si="0"/>
        <v/>
      </c>
      <c r="AE56" s="388" t="str">
        <f t="shared" si="4"/>
        <v/>
      </c>
      <c r="AF56" s="388" t="str">
        <f t="shared" si="5"/>
        <v/>
      </c>
      <c r="AG56" s="388" t="str">
        <f t="shared" si="6"/>
        <v/>
      </c>
    </row>
    <row r="57" spans="1:33" ht="24.9" customHeight="1">
      <c r="A57" s="390">
        <v>42</v>
      </c>
      <c r="B57" s="589" t="str">
        <f>IF(基本情報入力シート!C94="","",基本情報入力シート!C94)</f>
        <v/>
      </c>
      <c r="C57" s="590"/>
      <c r="D57" s="590"/>
      <c r="E57" s="590"/>
      <c r="F57" s="590"/>
      <c r="G57" s="590"/>
      <c r="H57" s="590"/>
      <c r="I57" s="591"/>
      <c r="J57" s="391" t="str">
        <f>IF(基本情報入力シート!M94="","",基本情報入力シート!M94)</f>
        <v/>
      </c>
      <c r="K57" s="392" t="str">
        <f>IF(基本情報入力シート!R94="","",基本情報入力シート!R94)</f>
        <v/>
      </c>
      <c r="L57" s="392" t="str">
        <f>IF(基本情報入力シート!W94="","",基本情報入力シート!W94)</f>
        <v/>
      </c>
      <c r="M57" s="393" t="str">
        <f>IF(基本情報入力シート!X94="","",基本情報入力シート!X94)</f>
        <v/>
      </c>
      <c r="N57" s="394" t="str">
        <f>IF(基本情報入力シート!Y94="","",基本情報入力シート!Y94)</f>
        <v/>
      </c>
      <c r="O57" s="59"/>
      <c r="P57" s="60"/>
      <c r="Q57" s="61"/>
      <c r="R57" s="62"/>
      <c r="S57" s="53"/>
      <c r="T57" s="385" t="str">
        <f>IFERROR(S57*VLOOKUP(AE57,【参考】数式用3!$AN$3:$BU$14,MATCH(N57,【参考】数式用3!$AN$2:$BU$2,0)),"")</f>
        <v/>
      </c>
      <c r="U57" s="63"/>
      <c r="V57" s="54"/>
      <c r="W57" s="77"/>
      <c r="X57" s="587" t="str">
        <f>IFERROR(V57*VLOOKUP(AF57,【参考】数式用3!$AN$15:$BU$23,MATCH(N57,【参考】数式用3!$AN$2:$BU$2,0)),"")</f>
        <v/>
      </c>
      <c r="Y57" s="588"/>
      <c r="Z57" s="64"/>
      <c r="AA57" s="55"/>
      <c r="AB57" s="395" t="str">
        <f>IFERROR(AA57*VLOOKUP(AG57,【参考】数式用3!$AN$24:$BU$27,MATCH(N57,【参考】数式用3!$AN$2:$BU$2,0)),"")</f>
        <v/>
      </c>
      <c r="AC57" s="66"/>
      <c r="AD57" s="387" t="str">
        <f t="shared" si="0"/>
        <v/>
      </c>
      <c r="AE57" s="388" t="str">
        <f t="shared" si="4"/>
        <v/>
      </c>
      <c r="AF57" s="388" t="str">
        <f t="shared" si="5"/>
        <v/>
      </c>
      <c r="AG57" s="388" t="str">
        <f t="shared" si="6"/>
        <v/>
      </c>
    </row>
    <row r="58" spans="1:33" ht="24.9" customHeight="1">
      <c r="A58" s="390">
        <v>43</v>
      </c>
      <c r="B58" s="589" t="str">
        <f>IF(基本情報入力シート!C95="","",基本情報入力シート!C95)</f>
        <v/>
      </c>
      <c r="C58" s="590"/>
      <c r="D58" s="590"/>
      <c r="E58" s="590"/>
      <c r="F58" s="590"/>
      <c r="G58" s="590"/>
      <c r="H58" s="590"/>
      <c r="I58" s="591"/>
      <c r="J58" s="391" t="str">
        <f>IF(基本情報入力シート!M95="","",基本情報入力シート!M95)</f>
        <v/>
      </c>
      <c r="K58" s="392" t="str">
        <f>IF(基本情報入力シート!R95="","",基本情報入力シート!R95)</f>
        <v/>
      </c>
      <c r="L58" s="392" t="str">
        <f>IF(基本情報入力シート!W95="","",基本情報入力シート!W95)</f>
        <v/>
      </c>
      <c r="M58" s="393" t="str">
        <f>IF(基本情報入力シート!X95="","",基本情報入力シート!X95)</f>
        <v/>
      </c>
      <c r="N58" s="394" t="str">
        <f>IF(基本情報入力シート!Y95="","",基本情報入力シート!Y95)</f>
        <v/>
      </c>
      <c r="O58" s="59"/>
      <c r="P58" s="60"/>
      <c r="Q58" s="61"/>
      <c r="R58" s="62"/>
      <c r="S58" s="53"/>
      <c r="T58" s="385" t="str">
        <f>IFERROR(S58*VLOOKUP(AE58,【参考】数式用3!$AN$3:$BU$14,MATCH(N58,【参考】数式用3!$AN$2:$BU$2,0)),"")</f>
        <v/>
      </c>
      <c r="U58" s="63"/>
      <c r="V58" s="54"/>
      <c r="W58" s="77"/>
      <c r="X58" s="587" t="str">
        <f>IFERROR(V58*VLOOKUP(AF58,【参考】数式用3!$AN$15:$BU$23,MATCH(N58,【参考】数式用3!$AN$2:$BU$2,0)),"")</f>
        <v/>
      </c>
      <c r="Y58" s="588"/>
      <c r="Z58" s="64"/>
      <c r="AA58" s="55"/>
      <c r="AB58" s="395" t="str">
        <f>IFERROR(AA58*VLOOKUP(AG58,【参考】数式用3!$AN$24:$BU$27,MATCH(N58,【参考】数式用3!$AN$2:$BU$2,0)),"")</f>
        <v/>
      </c>
      <c r="AC58" s="66"/>
      <c r="AD58" s="387" t="str">
        <f t="shared" si="0"/>
        <v/>
      </c>
      <c r="AE58" s="388" t="str">
        <f t="shared" si="4"/>
        <v/>
      </c>
      <c r="AF58" s="388" t="str">
        <f t="shared" si="5"/>
        <v/>
      </c>
      <c r="AG58" s="388" t="str">
        <f t="shared" si="6"/>
        <v/>
      </c>
    </row>
    <row r="59" spans="1:33" ht="24.9" customHeight="1">
      <c r="A59" s="390">
        <v>44</v>
      </c>
      <c r="B59" s="589" t="str">
        <f>IF(基本情報入力シート!C96="","",基本情報入力シート!C96)</f>
        <v/>
      </c>
      <c r="C59" s="590"/>
      <c r="D59" s="590"/>
      <c r="E59" s="590"/>
      <c r="F59" s="590"/>
      <c r="G59" s="590"/>
      <c r="H59" s="590"/>
      <c r="I59" s="591"/>
      <c r="J59" s="391" t="str">
        <f>IF(基本情報入力シート!M96="","",基本情報入力シート!M96)</f>
        <v/>
      </c>
      <c r="K59" s="392" t="str">
        <f>IF(基本情報入力シート!R96="","",基本情報入力シート!R96)</f>
        <v/>
      </c>
      <c r="L59" s="392" t="str">
        <f>IF(基本情報入力シート!W96="","",基本情報入力シート!W96)</f>
        <v/>
      </c>
      <c r="M59" s="393" t="str">
        <f>IF(基本情報入力シート!X96="","",基本情報入力シート!X96)</f>
        <v/>
      </c>
      <c r="N59" s="394" t="str">
        <f>IF(基本情報入力シート!Y96="","",基本情報入力シート!Y96)</f>
        <v/>
      </c>
      <c r="O59" s="59"/>
      <c r="P59" s="60"/>
      <c r="Q59" s="61"/>
      <c r="R59" s="62"/>
      <c r="S59" s="53"/>
      <c r="T59" s="385" t="str">
        <f>IFERROR(S59*VLOOKUP(AE59,【参考】数式用3!$AN$3:$BU$14,MATCH(N59,【参考】数式用3!$AN$2:$BU$2,0)),"")</f>
        <v/>
      </c>
      <c r="U59" s="63"/>
      <c r="V59" s="54"/>
      <c r="W59" s="77"/>
      <c r="X59" s="587" t="str">
        <f>IFERROR(V59*VLOOKUP(AF59,【参考】数式用3!$AN$15:$BU$23,MATCH(N59,【参考】数式用3!$AN$2:$BU$2,0)),"")</f>
        <v/>
      </c>
      <c r="Y59" s="588"/>
      <c r="Z59" s="64"/>
      <c r="AA59" s="55"/>
      <c r="AB59" s="395" t="str">
        <f>IFERROR(AA59*VLOOKUP(AG59,【参考】数式用3!$AN$24:$BU$27,MATCH(N59,【参考】数式用3!$AN$2:$BU$2,0)),"")</f>
        <v/>
      </c>
      <c r="AC59" s="66"/>
      <c r="AD59" s="387" t="str">
        <f t="shared" si="0"/>
        <v/>
      </c>
      <c r="AE59" s="388" t="str">
        <f t="shared" si="4"/>
        <v/>
      </c>
      <c r="AF59" s="388" t="str">
        <f t="shared" si="5"/>
        <v/>
      </c>
      <c r="AG59" s="388" t="str">
        <f t="shared" si="6"/>
        <v/>
      </c>
    </row>
    <row r="60" spans="1:33" ht="24.9" customHeight="1">
      <c r="A60" s="390">
        <v>45</v>
      </c>
      <c r="B60" s="589" t="str">
        <f>IF(基本情報入力シート!C97="","",基本情報入力シート!C97)</f>
        <v/>
      </c>
      <c r="C60" s="590"/>
      <c r="D60" s="590"/>
      <c r="E60" s="590"/>
      <c r="F60" s="590"/>
      <c r="G60" s="590"/>
      <c r="H60" s="590"/>
      <c r="I60" s="591"/>
      <c r="J60" s="391" t="str">
        <f>IF(基本情報入力シート!M97="","",基本情報入力シート!M97)</f>
        <v/>
      </c>
      <c r="K60" s="392" t="str">
        <f>IF(基本情報入力シート!R97="","",基本情報入力シート!R97)</f>
        <v/>
      </c>
      <c r="L60" s="392" t="str">
        <f>IF(基本情報入力シート!W97="","",基本情報入力シート!W97)</f>
        <v/>
      </c>
      <c r="M60" s="393" t="str">
        <f>IF(基本情報入力シート!X97="","",基本情報入力シート!X97)</f>
        <v/>
      </c>
      <c r="N60" s="394" t="str">
        <f>IF(基本情報入力シート!Y97="","",基本情報入力シート!Y97)</f>
        <v/>
      </c>
      <c r="O60" s="59"/>
      <c r="P60" s="60"/>
      <c r="Q60" s="61"/>
      <c r="R60" s="62"/>
      <c r="S60" s="53"/>
      <c r="T60" s="385" t="str">
        <f>IFERROR(S60*VLOOKUP(AE60,【参考】数式用3!$AN$3:$BU$14,MATCH(N60,【参考】数式用3!$AN$2:$BU$2,0)),"")</f>
        <v/>
      </c>
      <c r="U60" s="63"/>
      <c r="V60" s="54"/>
      <c r="W60" s="77"/>
      <c r="X60" s="587" t="str">
        <f>IFERROR(V60*VLOOKUP(AF60,【参考】数式用3!$AN$15:$BU$23,MATCH(N60,【参考】数式用3!$AN$2:$BU$2,0)),"")</f>
        <v/>
      </c>
      <c r="Y60" s="588"/>
      <c r="Z60" s="64"/>
      <c r="AA60" s="55"/>
      <c r="AB60" s="395" t="str">
        <f>IFERROR(AA60*VLOOKUP(AG60,【参考】数式用3!$AN$24:$BU$27,MATCH(N60,【参考】数式用3!$AN$2:$BU$2,0)),"")</f>
        <v/>
      </c>
      <c r="AC60" s="66"/>
      <c r="AD60" s="387" t="str">
        <f t="shared" si="0"/>
        <v/>
      </c>
      <c r="AE60" s="388" t="str">
        <f t="shared" si="4"/>
        <v/>
      </c>
      <c r="AF60" s="388" t="str">
        <f t="shared" si="5"/>
        <v/>
      </c>
      <c r="AG60" s="388" t="str">
        <f t="shared" si="6"/>
        <v/>
      </c>
    </row>
    <row r="61" spans="1:33" ht="24.9" customHeight="1">
      <c r="A61" s="390">
        <v>46</v>
      </c>
      <c r="B61" s="589" t="str">
        <f>IF(基本情報入力シート!C98="","",基本情報入力シート!C98)</f>
        <v/>
      </c>
      <c r="C61" s="590"/>
      <c r="D61" s="590"/>
      <c r="E61" s="590"/>
      <c r="F61" s="590"/>
      <c r="G61" s="590"/>
      <c r="H61" s="590"/>
      <c r="I61" s="591"/>
      <c r="J61" s="391" t="str">
        <f>IF(基本情報入力シート!M98="","",基本情報入力シート!M98)</f>
        <v/>
      </c>
      <c r="K61" s="392" t="str">
        <f>IF(基本情報入力シート!R98="","",基本情報入力シート!R98)</f>
        <v/>
      </c>
      <c r="L61" s="392" t="str">
        <f>IF(基本情報入力シート!W98="","",基本情報入力シート!W98)</f>
        <v/>
      </c>
      <c r="M61" s="393" t="str">
        <f>IF(基本情報入力シート!X98="","",基本情報入力シート!X98)</f>
        <v/>
      </c>
      <c r="N61" s="394" t="str">
        <f>IF(基本情報入力シート!Y98="","",基本情報入力シート!Y98)</f>
        <v/>
      </c>
      <c r="O61" s="59"/>
      <c r="P61" s="60"/>
      <c r="Q61" s="61"/>
      <c r="R61" s="62"/>
      <c r="S61" s="53"/>
      <c r="T61" s="385" t="str">
        <f>IFERROR(S61*VLOOKUP(AE61,【参考】数式用3!$AN$3:$BU$14,MATCH(N61,【参考】数式用3!$AN$2:$BU$2,0)),"")</f>
        <v/>
      </c>
      <c r="U61" s="63"/>
      <c r="V61" s="54"/>
      <c r="W61" s="77"/>
      <c r="X61" s="587" t="str">
        <f>IFERROR(V61*VLOOKUP(AF61,【参考】数式用3!$AN$15:$BU$23,MATCH(N61,【参考】数式用3!$AN$2:$BU$2,0)),"")</f>
        <v/>
      </c>
      <c r="Y61" s="588"/>
      <c r="Z61" s="64"/>
      <c r="AA61" s="55"/>
      <c r="AB61" s="395" t="str">
        <f>IFERROR(AA61*VLOOKUP(AG61,【参考】数式用3!$AN$24:$BU$27,MATCH(N61,【参考】数式用3!$AN$2:$BU$2,0)),"")</f>
        <v/>
      </c>
      <c r="AC61" s="66"/>
      <c r="AD61" s="387" t="str">
        <f t="shared" si="0"/>
        <v/>
      </c>
      <c r="AE61" s="388" t="str">
        <f t="shared" si="4"/>
        <v/>
      </c>
      <c r="AF61" s="388" t="str">
        <f t="shared" si="5"/>
        <v/>
      </c>
      <c r="AG61" s="388" t="str">
        <f t="shared" si="6"/>
        <v/>
      </c>
    </row>
    <row r="62" spans="1:33" ht="24.9" customHeight="1">
      <c r="A62" s="390">
        <v>47</v>
      </c>
      <c r="B62" s="589" t="str">
        <f>IF(基本情報入力シート!C99="","",基本情報入力シート!C99)</f>
        <v/>
      </c>
      <c r="C62" s="590"/>
      <c r="D62" s="590"/>
      <c r="E62" s="590"/>
      <c r="F62" s="590"/>
      <c r="G62" s="590"/>
      <c r="H62" s="590"/>
      <c r="I62" s="591"/>
      <c r="J62" s="391" t="str">
        <f>IF(基本情報入力シート!M99="","",基本情報入力シート!M99)</f>
        <v/>
      </c>
      <c r="K62" s="392" t="str">
        <f>IF(基本情報入力シート!R99="","",基本情報入力シート!R99)</f>
        <v/>
      </c>
      <c r="L62" s="392" t="str">
        <f>IF(基本情報入力シート!W99="","",基本情報入力シート!W99)</f>
        <v/>
      </c>
      <c r="M62" s="393" t="str">
        <f>IF(基本情報入力シート!X99="","",基本情報入力シート!X99)</f>
        <v/>
      </c>
      <c r="N62" s="394" t="str">
        <f>IF(基本情報入力シート!Y99="","",基本情報入力シート!Y99)</f>
        <v/>
      </c>
      <c r="O62" s="59"/>
      <c r="P62" s="60"/>
      <c r="Q62" s="61"/>
      <c r="R62" s="62"/>
      <c r="S62" s="53"/>
      <c r="T62" s="385" t="str">
        <f>IFERROR(S62*VLOOKUP(AE62,【参考】数式用3!$AN$3:$BU$14,MATCH(N62,【参考】数式用3!$AN$2:$BU$2,0)),"")</f>
        <v/>
      </c>
      <c r="U62" s="63"/>
      <c r="V62" s="54"/>
      <c r="W62" s="77"/>
      <c r="X62" s="587" t="str">
        <f>IFERROR(V62*VLOOKUP(AF62,【参考】数式用3!$AN$15:$BU$23,MATCH(N62,【参考】数式用3!$AN$2:$BU$2,0)),"")</f>
        <v/>
      </c>
      <c r="Y62" s="588"/>
      <c r="Z62" s="64"/>
      <c r="AA62" s="55"/>
      <c r="AB62" s="395" t="str">
        <f>IFERROR(AA62*VLOOKUP(AG62,【参考】数式用3!$AN$24:$BU$27,MATCH(N62,【参考】数式用3!$AN$2:$BU$2,0)),"")</f>
        <v/>
      </c>
      <c r="AC62" s="66"/>
      <c r="AD62" s="387" t="str">
        <f t="shared" si="0"/>
        <v/>
      </c>
      <c r="AE62" s="388" t="str">
        <f t="shared" si="4"/>
        <v/>
      </c>
      <c r="AF62" s="388" t="str">
        <f t="shared" si="5"/>
        <v/>
      </c>
      <c r="AG62" s="388" t="str">
        <f t="shared" si="6"/>
        <v/>
      </c>
    </row>
    <row r="63" spans="1:33" ht="24.9" customHeight="1">
      <c r="A63" s="390">
        <v>48</v>
      </c>
      <c r="B63" s="589" t="str">
        <f>IF(基本情報入力シート!C100="","",基本情報入力シート!C100)</f>
        <v/>
      </c>
      <c r="C63" s="590"/>
      <c r="D63" s="590"/>
      <c r="E63" s="590"/>
      <c r="F63" s="590"/>
      <c r="G63" s="590"/>
      <c r="H63" s="590"/>
      <c r="I63" s="591"/>
      <c r="J63" s="391" t="str">
        <f>IF(基本情報入力シート!M100="","",基本情報入力シート!M100)</f>
        <v/>
      </c>
      <c r="K63" s="392" t="str">
        <f>IF(基本情報入力シート!R100="","",基本情報入力シート!R100)</f>
        <v/>
      </c>
      <c r="L63" s="392" t="str">
        <f>IF(基本情報入力シート!W100="","",基本情報入力シート!W100)</f>
        <v/>
      </c>
      <c r="M63" s="393" t="str">
        <f>IF(基本情報入力シート!X100="","",基本情報入力シート!X100)</f>
        <v/>
      </c>
      <c r="N63" s="394" t="str">
        <f>IF(基本情報入力シート!Y100="","",基本情報入力シート!Y100)</f>
        <v/>
      </c>
      <c r="O63" s="59"/>
      <c r="P63" s="60"/>
      <c r="Q63" s="61"/>
      <c r="R63" s="62"/>
      <c r="S63" s="53"/>
      <c r="T63" s="385" t="str">
        <f>IFERROR(S63*VLOOKUP(AE63,【参考】数式用3!$AN$3:$BU$14,MATCH(N63,【参考】数式用3!$AN$2:$BU$2,0)),"")</f>
        <v/>
      </c>
      <c r="U63" s="63"/>
      <c r="V63" s="54"/>
      <c r="W63" s="77"/>
      <c r="X63" s="587" t="str">
        <f>IFERROR(V63*VLOOKUP(AF63,【参考】数式用3!$AN$15:$BU$23,MATCH(N63,【参考】数式用3!$AN$2:$BU$2,0)),"")</f>
        <v/>
      </c>
      <c r="Y63" s="588"/>
      <c r="Z63" s="64"/>
      <c r="AA63" s="55"/>
      <c r="AB63" s="395" t="str">
        <f>IFERROR(AA63*VLOOKUP(AG63,【参考】数式用3!$AN$24:$BU$27,MATCH(N63,【参考】数式用3!$AN$2:$BU$2,0)),"")</f>
        <v/>
      </c>
      <c r="AC63" s="66"/>
      <c r="AD63" s="387" t="str">
        <f t="shared" si="0"/>
        <v/>
      </c>
      <c r="AE63" s="388" t="str">
        <f t="shared" si="4"/>
        <v/>
      </c>
      <c r="AF63" s="388" t="str">
        <f t="shared" si="5"/>
        <v/>
      </c>
      <c r="AG63" s="388" t="str">
        <f t="shared" si="6"/>
        <v/>
      </c>
    </row>
    <row r="64" spans="1:33" ht="24.9" customHeight="1">
      <c r="A64" s="390">
        <v>49</v>
      </c>
      <c r="B64" s="589" t="str">
        <f>IF(基本情報入力シート!C101="","",基本情報入力シート!C101)</f>
        <v/>
      </c>
      <c r="C64" s="590"/>
      <c r="D64" s="590"/>
      <c r="E64" s="590"/>
      <c r="F64" s="590"/>
      <c r="G64" s="590"/>
      <c r="H64" s="590"/>
      <c r="I64" s="591"/>
      <c r="J64" s="391" t="str">
        <f>IF(基本情報入力シート!M101="","",基本情報入力シート!M101)</f>
        <v/>
      </c>
      <c r="K64" s="392" t="str">
        <f>IF(基本情報入力シート!R101="","",基本情報入力シート!R101)</f>
        <v/>
      </c>
      <c r="L64" s="392" t="str">
        <f>IF(基本情報入力シート!W101="","",基本情報入力シート!W101)</f>
        <v/>
      </c>
      <c r="M64" s="393" t="str">
        <f>IF(基本情報入力シート!X101="","",基本情報入力シート!X101)</f>
        <v/>
      </c>
      <c r="N64" s="394" t="str">
        <f>IF(基本情報入力シート!Y101="","",基本情報入力シート!Y101)</f>
        <v/>
      </c>
      <c r="O64" s="59"/>
      <c r="P64" s="60"/>
      <c r="Q64" s="61"/>
      <c r="R64" s="62"/>
      <c r="S64" s="53"/>
      <c r="T64" s="385" t="str">
        <f>IFERROR(S64*VLOOKUP(AE64,【参考】数式用3!$AN$3:$BU$14,MATCH(N64,【参考】数式用3!$AN$2:$BU$2,0)),"")</f>
        <v/>
      </c>
      <c r="U64" s="63"/>
      <c r="V64" s="54"/>
      <c r="W64" s="77"/>
      <c r="X64" s="587" t="str">
        <f>IFERROR(V64*VLOOKUP(AF64,【参考】数式用3!$AN$15:$BU$23,MATCH(N64,【参考】数式用3!$AN$2:$BU$2,0)),"")</f>
        <v/>
      </c>
      <c r="Y64" s="588"/>
      <c r="Z64" s="64"/>
      <c r="AA64" s="55"/>
      <c r="AB64" s="395" t="str">
        <f>IFERROR(AA64*VLOOKUP(AG64,【参考】数式用3!$AN$24:$BU$27,MATCH(N64,【参考】数式用3!$AN$2:$BU$2,0)),"")</f>
        <v/>
      </c>
      <c r="AC64" s="66"/>
      <c r="AD64" s="387" t="str">
        <f t="shared" si="0"/>
        <v/>
      </c>
      <c r="AE64" s="388" t="str">
        <f t="shared" si="4"/>
        <v/>
      </c>
      <c r="AF64" s="388" t="str">
        <f t="shared" si="5"/>
        <v/>
      </c>
      <c r="AG64" s="388" t="str">
        <f t="shared" si="6"/>
        <v/>
      </c>
    </row>
    <row r="65" spans="1:33" ht="24.9" customHeight="1">
      <c r="A65" s="390">
        <v>50</v>
      </c>
      <c r="B65" s="589" t="str">
        <f>IF(基本情報入力シート!C102="","",基本情報入力シート!C102)</f>
        <v/>
      </c>
      <c r="C65" s="590"/>
      <c r="D65" s="590"/>
      <c r="E65" s="590"/>
      <c r="F65" s="590"/>
      <c r="G65" s="590"/>
      <c r="H65" s="590"/>
      <c r="I65" s="591"/>
      <c r="J65" s="391" t="str">
        <f>IF(基本情報入力シート!M102="","",基本情報入力シート!M102)</f>
        <v/>
      </c>
      <c r="K65" s="392" t="str">
        <f>IF(基本情報入力シート!R102="","",基本情報入力シート!R102)</f>
        <v/>
      </c>
      <c r="L65" s="392" t="str">
        <f>IF(基本情報入力シート!W102="","",基本情報入力シート!W102)</f>
        <v/>
      </c>
      <c r="M65" s="393" t="str">
        <f>IF(基本情報入力シート!X102="","",基本情報入力シート!X102)</f>
        <v/>
      </c>
      <c r="N65" s="394" t="str">
        <f>IF(基本情報入力シート!Y102="","",基本情報入力シート!Y102)</f>
        <v/>
      </c>
      <c r="O65" s="59"/>
      <c r="P65" s="60"/>
      <c r="Q65" s="61"/>
      <c r="R65" s="62"/>
      <c r="S65" s="53"/>
      <c r="T65" s="385" t="str">
        <f>IFERROR(S65*VLOOKUP(AE65,【参考】数式用3!$AN$3:$BU$14,MATCH(N65,【参考】数式用3!$AN$2:$BU$2,0)),"")</f>
        <v/>
      </c>
      <c r="U65" s="63"/>
      <c r="V65" s="54"/>
      <c r="W65" s="77"/>
      <c r="X65" s="587" t="str">
        <f>IFERROR(V65*VLOOKUP(AF65,【参考】数式用3!$AN$15:$BU$23,MATCH(N65,【参考】数式用3!$AN$2:$BU$2,0)),"")</f>
        <v/>
      </c>
      <c r="Y65" s="588"/>
      <c r="Z65" s="64"/>
      <c r="AA65" s="55"/>
      <c r="AB65" s="395" t="str">
        <f>IFERROR(AA65*VLOOKUP(AG65,【参考】数式用3!$AN$24:$BU$27,MATCH(N65,【参考】数式用3!$AN$2:$BU$2,0)),"")</f>
        <v/>
      </c>
      <c r="AC65" s="66"/>
      <c r="AD65" s="387" t="str">
        <f t="shared" si="0"/>
        <v/>
      </c>
      <c r="AE65" s="388" t="str">
        <f t="shared" si="4"/>
        <v/>
      </c>
      <c r="AF65" s="388" t="str">
        <f t="shared" si="5"/>
        <v/>
      </c>
      <c r="AG65" s="388" t="str">
        <f t="shared" si="6"/>
        <v/>
      </c>
    </row>
    <row r="66" spans="1:33" ht="24.9" customHeight="1">
      <c r="A66" s="390">
        <v>51</v>
      </c>
      <c r="B66" s="589" t="str">
        <f>IF(基本情報入力シート!C103="","",基本情報入力シート!C103)</f>
        <v/>
      </c>
      <c r="C66" s="590"/>
      <c r="D66" s="590"/>
      <c r="E66" s="590"/>
      <c r="F66" s="590"/>
      <c r="G66" s="590"/>
      <c r="H66" s="590"/>
      <c r="I66" s="591"/>
      <c r="J66" s="391" t="str">
        <f>IF(基本情報入力シート!M103="","",基本情報入力シート!M103)</f>
        <v/>
      </c>
      <c r="K66" s="392" t="str">
        <f>IF(基本情報入力シート!R103="","",基本情報入力シート!R103)</f>
        <v/>
      </c>
      <c r="L66" s="392" t="str">
        <f>IF(基本情報入力シート!W103="","",基本情報入力シート!W103)</f>
        <v/>
      </c>
      <c r="M66" s="393" t="str">
        <f>IF(基本情報入力シート!X103="","",基本情報入力シート!X103)</f>
        <v/>
      </c>
      <c r="N66" s="394" t="str">
        <f>IF(基本情報入力シート!Y103="","",基本情報入力シート!Y103)</f>
        <v/>
      </c>
      <c r="O66" s="59"/>
      <c r="P66" s="60"/>
      <c r="Q66" s="61"/>
      <c r="R66" s="62"/>
      <c r="S66" s="53"/>
      <c r="T66" s="385" t="str">
        <f>IFERROR(S66*VLOOKUP(AE66,【参考】数式用3!$AN$3:$BU$14,MATCH(N66,【参考】数式用3!$AN$2:$BU$2,0)),"")</f>
        <v/>
      </c>
      <c r="U66" s="63"/>
      <c r="V66" s="54"/>
      <c r="W66" s="77"/>
      <c r="X66" s="587" t="str">
        <f>IFERROR(V66*VLOOKUP(AF66,【参考】数式用3!$AN$15:$BU$23,MATCH(N66,【参考】数式用3!$AN$2:$BU$2,0)),"")</f>
        <v/>
      </c>
      <c r="Y66" s="588"/>
      <c r="Z66" s="64"/>
      <c r="AA66" s="55"/>
      <c r="AB66" s="395" t="str">
        <f>IFERROR(AA66*VLOOKUP(AG66,【参考】数式用3!$AN$24:$BU$27,MATCH(N66,【参考】数式用3!$AN$2:$BU$2,0)),"")</f>
        <v/>
      </c>
      <c r="AC66" s="66"/>
      <c r="AD66" s="387" t="str">
        <f t="shared" si="0"/>
        <v/>
      </c>
      <c r="AE66" s="388" t="str">
        <f t="shared" si="4"/>
        <v/>
      </c>
      <c r="AF66" s="388" t="str">
        <f t="shared" si="5"/>
        <v/>
      </c>
      <c r="AG66" s="388" t="str">
        <f t="shared" si="6"/>
        <v/>
      </c>
    </row>
    <row r="67" spans="1:33" ht="24.9" customHeight="1">
      <c r="A67" s="390">
        <v>52</v>
      </c>
      <c r="B67" s="589" t="str">
        <f>IF(基本情報入力シート!C104="","",基本情報入力シート!C104)</f>
        <v/>
      </c>
      <c r="C67" s="590"/>
      <c r="D67" s="590"/>
      <c r="E67" s="590"/>
      <c r="F67" s="590"/>
      <c r="G67" s="590"/>
      <c r="H67" s="590"/>
      <c r="I67" s="591"/>
      <c r="J67" s="391" t="str">
        <f>IF(基本情報入力シート!M104="","",基本情報入力シート!M104)</f>
        <v/>
      </c>
      <c r="K67" s="392" t="str">
        <f>IF(基本情報入力シート!R104="","",基本情報入力シート!R104)</f>
        <v/>
      </c>
      <c r="L67" s="392" t="str">
        <f>IF(基本情報入力シート!W104="","",基本情報入力シート!W104)</f>
        <v/>
      </c>
      <c r="M67" s="393" t="str">
        <f>IF(基本情報入力シート!X104="","",基本情報入力シート!X104)</f>
        <v/>
      </c>
      <c r="N67" s="394" t="str">
        <f>IF(基本情報入力シート!Y104="","",基本情報入力シート!Y104)</f>
        <v/>
      </c>
      <c r="O67" s="59"/>
      <c r="P67" s="60"/>
      <c r="Q67" s="61"/>
      <c r="R67" s="62"/>
      <c r="S67" s="53"/>
      <c r="T67" s="385" t="str">
        <f>IFERROR(S67*VLOOKUP(AE67,【参考】数式用3!$AN$3:$BU$14,MATCH(N67,【参考】数式用3!$AN$2:$BU$2,0)),"")</f>
        <v/>
      </c>
      <c r="U67" s="63"/>
      <c r="V67" s="54"/>
      <c r="W67" s="77"/>
      <c r="X67" s="587" t="str">
        <f>IFERROR(V67*VLOOKUP(AF67,【参考】数式用3!$AN$15:$BU$23,MATCH(N67,【参考】数式用3!$AN$2:$BU$2,0)),"")</f>
        <v/>
      </c>
      <c r="Y67" s="588"/>
      <c r="Z67" s="64"/>
      <c r="AA67" s="55"/>
      <c r="AB67" s="395" t="str">
        <f>IFERROR(AA67*VLOOKUP(AG67,【参考】数式用3!$AN$24:$BU$27,MATCH(N67,【参考】数式用3!$AN$2:$BU$2,0)),"")</f>
        <v/>
      </c>
      <c r="AC67" s="66"/>
      <c r="AD67" s="387" t="str">
        <f t="shared" si="0"/>
        <v/>
      </c>
      <c r="AE67" s="388" t="str">
        <f t="shared" si="4"/>
        <v/>
      </c>
      <c r="AF67" s="388" t="str">
        <f t="shared" si="5"/>
        <v/>
      </c>
      <c r="AG67" s="388" t="str">
        <f t="shared" si="6"/>
        <v/>
      </c>
    </row>
    <row r="68" spans="1:33" ht="24.9" customHeight="1">
      <c r="A68" s="390">
        <v>53</v>
      </c>
      <c r="B68" s="589" t="str">
        <f>IF(基本情報入力シート!C105="","",基本情報入力シート!C105)</f>
        <v/>
      </c>
      <c r="C68" s="590"/>
      <c r="D68" s="590"/>
      <c r="E68" s="590"/>
      <c r="F68" s="590"/>
      <c r="G68" s="590"/>
      <c r="H68" s="590"/>
      <c r="I68" s="591"/>
      <c r="J68" s="391" t="str">
        <f>IF(基本情報入力シート!M105="","",基本情報入力シート!M105)</f>
        <v/>
      </c>
      <c r="K68" s="392" t="str">
        <f>IF(基本情報入力シート!R105="","",基本情報入力シート!R105)</f>
        <v/>
      </c>
      <c r="L68" s="392" t="str">
        <f>IF(基本情報入力シート!W105="","",基本情報入力シート!W105)</f>
        <v/>
      </c>
      <c r="M68" s="393" t="str">
        <f>IF(基本情報入力シート!X105="","",基本情報入力シート!X105)</f>
        <v/>
      </c>
      <c r="N68" s="394" t="str">
        <f>IF(基本情報入力シート!Y105="","",基本情報入力シート!Y105)</f>
        <v/>
      </c>
      <c r="O68" s="59"/>
      <c r="P68" s="60"/>
      <c r="Q68" s="61"/>
      <c r="R68" s="62"/>
      <c r="S68" s="53"/>
      <c r="T68" s="385" t="str">
        <f>IFERROR(S68*VLOOKUP(AE68,【参考】数式用3!$AN$3:$BU$14,MATCH(N68,【参考】数式用3!$AN$2:$BU$2,0)),"")</f>
        <v/>
      </c>
      <c r="U68" s="63"/>
      <c r="V68" s="54"/>
      <c r="W68" s="77"/>
      <c r="X68" s="587" t="str">
        <f>IFERROR(V68*VLOOKUP(AF68,【参考】数式用3!$AN$15:$BU$23,MATCH(N68,【参考】数式用3!$AN$2:$BU$2,0)),"")</f>
        <v/>
      </c>
      <c r="Y68" s="588"/>
      <c r="Z68" s="64"/>
      <c r="AA68" s="55"/>
      <c r="AB68" s="395" t="str">
        <f>IFERROR(AA68*VLOOKUP(AG68,【参考】数式用3!$AN$24:$BU$27,MATCH(N68,【参考】数式用3!$AN$2:$BU$2,0)),"")</f>
        <v/>
      </c>
      <c r="AC68" s="66"/>
      <c r="AD68" s="387" t="str">
        <f t="shared" si="0"/>
        <v/>
      </c>
      <c r="AE68" s="388" t="str">
        <f t="shared" si="4"/>
        <v/>
      </c>
      <c r="AF68" s="388" t="str">
        <f t="shared" si="5"/>
        <v/>
      </c>
      <c r="AG68" s="388" t="str">
        <f t="shared" si="6"/>
        <v/>
      </c>
    </row>
    <row r="69" spans="1:33" ht="24.9" customHeight="1">
      <c r="A69" s="390">
        <v>54</v>
      </c>
      <c r="B69" s="589" t="str">
        <f>IF(基本情報入力シート!C106="","",基本情報入力シート!C106)</f>
        <v/>
      </c>
      <c r="C69" s="590"/>
      <c r="D69" s="590"/>
      <c r="E69" s="590"/>
      <c r="F69" s="590"/>
      <c r="G69" s="590"/>
      <c r="H69" s="590"/>
      <c r="I69" s="591"/>
      <c r="J69" s="391" t="str">
        <f>IF(基本情報入力シート!M106="","",基本情報入力シート!M106)</f>
        <v/>
      </c>
      <c r="K69" s="392" t="str">
        <f>IF(基本情報入力シート!R106="","",基本情報入力シート!R106)</f>
        <v/>
      </c>
      <c r="L69" s="392" t="str">
        <f>IF(基本情報入力シート!W106="","",基本情報入力シート!W106)</f>
        <v/>
      </c>
      <c r="M69" s="393" t="str">
        <f>IF(基本情報入力シート!X106="","",基本情報入力シート!X106)</f>
        <v/>
      </c>
      <c r="N69" s="394" t="str">
        <f>IF(基本情報入力シート!Y106="","",基本情報入力シート!Y106)</f>
        <v/>
      </c>
      <c r="O69" s="59"/>
      <c r="P69" s="60"/>
      <c r="Q69" s="61"/>
      <c r="R69" s="62"/>
      <c r="S69" s="53"/>
      <c r="T69" s="385" t="str">
        <f>IFERROR(S69*VLOOKUP(AE69,【参考】数式用3!$AN$3:$BU$14,MATCH(N69,【参考】数式用3!$AN$2:$BU$2,0)),"")</f>
        <v/>
      </c>
      <c r="U69" s="63"/>
      <c r="V69" s="54"/>
      <c r="W69" s="77"/>
      <c r="X69" s="587" t="str">
        <f>IFERROR(V69*VLOOKUP(AF69,【参考】数式用3!$AN$15:$BU$23,MATCH(N69,【参考】数式用3!$AN$2:$BU$2,0)),"")</f>
        <v/>
      </c>
      <c r="Y69" s="588"/>
      <c r="Z69" s="64"/>
      <c r="AA69" s="55"/>
      <c r="AB69" s="395" t="str">
        <f>IFERROR(AA69*VLOOKUP(AG69,【参考】数式用3!$AN$24:$BU$27,MATCH(N69,【参考】数式用3!$AN$2:$BU$2,0)),"")</f>
        <v/>
      </c>
      <c r="AC69" s="66"/>
      <c r="AD69" s="387" t="str">
        <f t="shared" si="0"/>
        <v/>
      </c>
      <c r="AE69" s="388" t="str">
        <f t="shared" si="4"/>
        <v/>
      </c>
      <c r="AF69" s="388" t="str">
        <f t="shared" si="5"/>
        <v/>
      </c>
      <c r="AG69" s="388" t="str">
        <f t="shared" si="6"/>
        <v/>
      </c>
    </row>
    <row r="70" spans="1:33" ht="24.9" customHeight="1">
      <c r="A70" s="390">
        <v>55</v>
      </c>
      <c r="B70" s="589" t="str">
        <f>IF(基本情報入力シート!C107="","",基本情報入力シート!C107)</f>
        <v/>
      </c>
      <c r="C70" s="590"/>
      <c r="D70" s="590"/>
      <c r="E70" s="590"/>
      <c r="F70" s="590"/>
      <c r="G70" s="590"/>
      <c r="H70" s="590"/>
      <c r="I70" s="591"/>
      <c r="J70" s="391" t="str">
        <f>IF(基本情報入力シート!M107="","",基本情報入力シート!M107)</f>
        <v/>
      </c>
      <c r="K70" s="392" t="str">
        <f>IF(基本情報入力シート!R107="","",基本情報入力シート!R107)</f>
        <v/>
      </c>
      <c r="L70" s="392" t="str">
        <f>IF(基本情報入力シート!W107="","",基本情報入力シート!W107)</f>
        <v/>
      </c>
      <c r="M70" s="393" t="str">
        <f>IF(基本情報入力シート!X107="","",基本情報入力シート!X107)</f>
        <v/>
      </c>
      <c r="N70" s="394" t="str">
        <f>IF(基本情報入力シート!Y107="","",基本情報入力シート!Y107)</f>
        <v/>
      </c>
      <c r="O70" s="59"/>
      <c r="P70" s="60"/>
      <c r="Q70" s="61"/>
      <c r="R70" s="62"/>
      <c r="S70" s="53"/>
      <c r="T70" s="385" t="str">
        <f>IFERROR(S70*VLOOKUP(AE70,【参考】数式用3!$AN$3:$BU$14,MATCH(N70,【参考】数式用3!$AN$2:$BU$2,0)),"")</f>
        <v/>
      </c>
      <c r="U70" s="63"/>
      <c r="V70" s="54"/>
      <c r="W70" s="77"/>
      <c r="X70" s="587" t="str">
        <f>IFERROR(V70*VLOOKUP(AF70,【参考】数式用3!$AN$15:$BU$23,MATCH(N70,【参考】数式用3!$AN$2:$BU$2,0)),"")</f>
        <v/>
      </c>
      <c r="Y70" s="588"/>
      <c r="Z70" s="64"/>
      <c r="AA70" s="55"/>
      <c r="AB70" s="395" t="str">
        <f>IFERROR(AA70*VLOOKUP(AG70,【参考】数式用3!$AN$24:$BU$27,MATCH(N70,【参考】数式用3!$AN$2:$BU$2,0)),"")</f>
        <v/>
      </c>
      <c r="AC70" s="66"/>
      <c r="AD70" s="387" t="str">
        <f t="shared" si="0"/>
        <v/>
      </c>
      <c r="AE70" s="388" t="str">
        <f t="shared" si="4"/>
        <v/>
      </c>
      <c r="AF70" s="388" t="str">
        <f t="shared" si="5"/>
        <v/>
      </c>
      <c r="AG70" s="388" t="str">
        <f t="shared" si="6"/>
        <v/>
      </c>
    </row>
    <row r="71" spans="1:33" ht="24.9" customHeight="1">
      <c r="A71" s="390">
        <v>56</v>
      </c>
      <c r="B71" s="589" t="str">
        <f>IF(基本情報入力シート!C108="","",基本情報入力シート!C108)</f>
        <v/>
      </c>
      <c r="C71" s="590"/>
      <c r="D71" s="590"/>
      <c r="E71" s="590"/>
      <c r="F71" s="590"/>
      <c r="G71" s="590"/>
      <c r="H71" s="590"/>
      <c r="I71" s="591"/>
      <c r="J71" s="391" t="str">
        <f>IF(基本情報入力シート!M108="","",基本情報入力シート!M108)</f>
        <v/>
      </c>
      <c r="K71" s="392" t="str">
        <f>IF(基本情報入力シート!R108="","",基本情報入力シート!R108)</f>
        <v/>
      </c>
      <c r="L71" s="392" t="str">
        <f>IF(基本情報入力シート!W108="","",基本情報入力シート!W108)</f>
        <v/>
      </c>
      <c r="M71" s="393" t="str">
        <f>IF(基本情報入力シート!X108="","",基本情報入力シート!X108)</f>
        <v/>
      </c>
      <c r="N71" s="394" t="str">
        <f>IF(基本情報入力シート!Y108="","",基本情報入力シート!Y108)</f>
        <v/>
      </c>
      <c r="O71" s="59"/>
      <c r="P71" s="60"/>
      <c r="Q71" s="61"/>
      <c r="R71" s="62"/>
      <c r="S71" s="53"/>
      <c r="T71" s="385" t="str">
        <f>IFERROR(S71*VLOOKUP(AE71,【参考】数式用3!$AN$3:$BU$14,MATCH(N71,【参考】数式用3!$AN$2:$BU$2,0)),"")</f>
        <v/>
      </c>
      <c r="U71" s="63"/>
      <c r="V71" s="54"/>
      <c r="W71" s="77"/>
      <c r="X71" s="587" t="str">
        <f>IFERROR(V71*VLOOKUP(AF71,【参考】数式用3!$AN$15:$BU$23,MATCH(N71,【参考】数式用3!$AN$2:$BU$2,0)),"")</f>
        <v/>
      </c>
      <c r="Y71" s="588"/>
      <c r="Z71" s="64"/>
      <c r="AA71" s="55"/>
      <c r="AB71" s="395" t="str">
        <f>IFERROR(AA71*VLOOKUP(AG71,【参考】数式用3!$AN$24:$BU$27,MATCH(N71,【参考】数式用3!$AN$2:$BU$2,0)),"")</f>
        <v/>
      </c>
      <c r="AC71" s="66"/>
      <c r="AD71" s="387" t="str">
        <f t="shared" si="0"/>
        <v/>
      </c>
      <c r="AE71" s="388" t="str">
        <f t="shared" si="4"/>
        <v/>
      </c>
      <c r="AF71" s="388" t="str">
        <f t="shared" si="5"/>
        <v/>
      </c>
      <c r="AG71" s="388" t="str">
        <f t="shared" si="6"/>
        <v/>
      </c>
    </row>
    <row r="72" spans="1:33" ht="24.9" customHeight="1">
      <c r="A72" s="390">
        <v>57</v>
      </c>
      <c r="B72" s="589" t="str">
        <f>IF(基本情報入力シート!C109="","",基本情報入力シート!C109)</f>
        <v/>
      </c>
      <c r="C72" s="590"/>
      <c r="D72" s="590"/>
      <c r="E72" s="590"/>
      <c r="F72" s="590"/>
      <c r="G72" s="590"/>
      <c r="H72" s="590"/>
      <c r="I72" s="591"/>
      <c r="J72" s="391" t="str">
        <f>IF(基本情報入力シート!M109="","",基本情報入力シート!M109)</f>
        <v/>
      </c>
      <c r="K72" s="392" t="str">
        <f>IF(基本情報入力シート!R109="","",基本情報入力シート!R109)</f>
        <v/>
      </c>
      <c r="L72" s="392" t="str">
        <f>IF(基本情報入力シート!W109="","",基本情報入力シート!W109)</f>
        <v/>
      </c>
      <c r="M72" s="393" t="str">
        <f>IF(基本情報入力シート!X109="","",基本情報入力シート!X109)</f>
        <v/>
      </c>
      <c r="N72" s="394" t="str">
        <f>IF(基本情報入力シート!Y109="","",基本情報入力シート!Y109)</f>
        <v/>
      </c>
      <c r="O72" s="59"/>
      <c r="P72" s="60"/>
      <c r="Q72" s="61"/>
      <c r="R72" s="62"/>
      <c r="S72" s="53"/>
      <c r="T72" s="385" t="str">
        <f>IFERROR(S72*VLOOKUP(AE72,【参考】数式用3!$AN$3:$BU$14,MATCH(N72,【参考】数式用3!$AN$2:$BU$2,0)),"")</f>
        <v/>
      </c>
      <c r="U72" s="63"/>
      <c r="V72" s="54"/>
      <c r="W72" s="77"/>
      <c r="X72" s="587" t="str">
        <f>IFERROR(V72*VLOOKUP(AF72,【参考】数式用3!$AN$15:$BU$23,MATCH(N72,【参考】数式用3!$AN$2:$BU$2,0)),"")</f>
        <v/>
      </c>
      <c r="Y72" s="588"/>
      <c r="Z72" s="64"/>
      <c r="AA72" s="55"/>
      <c r="AB72" s="395" t="str">
        <f>IFERROR(AA72*VLOOKUP(AG72,【参考】数式用3!$AN$24:$BU$27,MATCH(N72,【参考】数式用3!$AN$2:$BU$2,0)),"")</f>
        <v/>
      </c>
      <c r="AC72" s="66"/>
      <c r="AD72" s="387" t="str">
        <f t="shared" si="0"/>
        <v/>
      </c>
      <c r="AE72" s="388" t="str">
        <f t="shared" si="4"/>
        <v/>
      </c>
      <c r="AF72" s="388" t="str">
        <f t="shared" si="5"/>
        <v/>
      </c>
      <c r="AG72" s="388" t="str">
        <f t="shared" si="6"/>
        <v/>
      </c>
    </row>
    <row r="73" spans="1:33" ht="24.9" customHeight="1">
      <c r="A73" s="390">
        <v>58</v>
      </c>
      <c r="B73" s="589" t="str">
        <f>IF(基本情報入力シート!C110="","",基本情報入力シート!C110)</f>
        <v/>
      </c>
      <c r="C73" s="590"/>
      <c r="D73" s="590"/>
      <c r="E73" s="590"/>
      <c r="F73" s="590"/>
      <c r="G73" s="590"/>
      <c r="H73" s="590"/>
      <c r="I73" s="591"/>
      <c r="J73" s="391" t="str">
        <f>IF(基本情報入力シート!M110="","",基本情報入力シート!M110)</f>
        <v/>
      </c>
      <c r="K73" s="392" t="str">
        <f>IF(基本情報入力シート!R110="","",基本情報入力シート!R110)</f>
        <v/>
      </c>
      <c r="L73" s="392" t="str">
        <f>IF(基本情報入力シート!W110="","",基本情報入力シート!W110)</f>
        <v/>
      </c>
      <c r="M73" s="393" t="str">
        <f>IF(基本情報入力シート!X110="","",基本情報入力シート!X110)</f>
        <v/>
      </c>
      <c r="N73" s="394" t="str">
        <f>IF(基本情報入力シート!Y110="","",基本情報入力シート!Y110)</f>
        <v/>
      </c>
      <c r="O73" s="59"/>
      <c r="P73" s="60"/>
      <c r="Q73" s="61"/>
      <c r="R73" s="62"/>
      <c r="S73" s="53"/>
      <c r="T73" s="385" t="str">
        <f>IFERROR(S73*VLOOKUP(AE73,【参考】数式用3!$AN$3:$BU$14,MATCH(N73,【参考】数式用3!$AN$2:$BU$2,0)),"")</f>
        <v/>
      </c>
      <c r="U73" s="63"/>
      <c r="V73" s="54"/>
      <c r="W73" s="77"/>
      <c r="X73" s="587" t="str">
        <f>IFERROR(V73*VLOOKUP(AF73,【参考】数式用3!$AN$15:$BU$23,MATCH(N73,【参考】数式用3!$AN$2:$BU$2,0)),"")</f>
        <v/>
      </c>
      <c r="Y73" s="588"/>
      <c r="Z73" s="64"/>
      <c r="AA73" s="55"/>
      <c r="AB73" s="395" t="str">
        <f>IFERROR(AA73*VLOOKUP(AG73,【参考】数式用3!$AN$24:$BU$27,MATCH(N73,【参考】数式用3!$AN$2:$BU$2,0)),"")</f>
        <v/>
      </c>
      <c r="AC73" s="66"/>
      <c r="AD73" s="387" t="str">
        <f t="shared" si="0"/>
        <v/>
      </c>
      <c r="AE73" s="388" t="str">
        <f t="shared" si="4"/>
        <v/>
      </c>
      <c r="AF73" s="388" t="str">
        <f t="shared" si="5"/>
        <v/>
      </c>
      <c r="AG73" s="388" t="str">
        <f t="shared" si="6"/>
        <v/>
      </c>
    </row>
    <row r="74" spans="1:33" ht="24.9" customHeight="1">
      <c r="A74" s="390">
        <v>59</v>
      </c>
      <c r="B74" s="589" t="str">
        <f>IF(基本情報入力シート!C111="","",基本情報入力シート!C111)</f>
        <v/>
      </c>
      <c r="C74" s="590"/>
      <c r="D74" s="590"/>
      <c r="E74" s="590"/>
      <c r="F74" s="590"/>
      <c r="G74" s="590"/>
      <c r="H74" s="590"/>
      <c r="I74" s="591"/>
      <c r="J74" s="391" t="str">
        <f>IF(基本情報入力シート!M111="","",基本情報入力シート!M111)</f>
        <v/>
      </c>
      <c r="K74" s="392" t="str">
        <f>IF(基本情報入力シート!R111="","",基本情報入力シート!R111)</f>
        <v/>
      </c>
      <c r="L74" s="392" t="str">
        <f>IF(基本情報入力シート!W111="","",基本情報入力シート!W111)</f>
        <v/>
      </c>
      <c r="M74" s="393" t="str">
        <f>IF(基本情報入力シート!X111="","",基本情報入力シート!X111)</f>
        <v/>
      </c>
      <c r="N74" s="394" t="str">
        <f>IF(基本情報入力シート!Y111="","",基本情報入力シート!Y111)</f>
        <v/>
      </c>
      <c r="O74" s="59"/>
      <c r="P74" s="60"/>
      <c r="Q74" s="61"/>
      <c r="R74" s="62"/>
      <c r="S74" s="53"/>
      <c r="T74" s="385" t="str">
        <f>IFERROR(S74*VLOOKUP(AE74,【参考】数式用3!$AN$3:$BU$14,MATCH(N74,【参考】数式用3!$AN$2:$BU$2,0)),"")</f>
        <v/>
      </c>
      <c r="U74" s="63"/>
      <c r="V74" s="54"/>
      <c r="W74" s="77"/>
      <c r="X74" s="587" t="str">
        <f>IFERROR(V74*VLOOKUP(AF74,【参考】数式用3!$AN$15:$BU$23,MATCH(N74,【参考】数式用3!$AN$2:$BU$2,0)),"")</f>
        <v/>
      </c>
      <c r="Y74" s="588"/>
      <c r="Z74" s="64"/>
      <c r="AA74" s="55"/>
      <c r="AB74" s="395" t="str">
        <f>IFERROR(AA74*VLOOKUP(AG74,【参考】数式用3!$AN$24:$BU$27,MATCH(N74,【参考】数式用3!$AN$2:$BU$2,0)),"")</f>
        <v/>
      </c>
      <c r="AC74" s="66"/>
      <c r="AD74" s="387" t="str">
        <f t="shared" si="0"/>
        <v/>
      </c>
      <c r="AE74" s="388" t="str">
        <f t="shared" si="4"/>
        <v/>
      </c>
      <c r="AF74" s="388" t="str">
        <f t="shared" si="5"/>
        <v/>
      </c>
      <c r="AG74" s="388" t="str">
        <f t="shared" si="6"/>
        <v/>
      </c>
    </row>
    <row r="75" spans="1:33" ht="24.9" customHeight="1">
      <c r="A75" s="390">
        <v>60</v>
      </c>
      <c r="B75" s="589" t="str">
        <f>IF(基本情報入力シート!C112="","",基本情報入力シート!C112)</f>
        <v/>
      </c>
      <c r="C75" s="590"/>
      <c r="D75" s="590"/>
      <c r="E75" s="590"/>
      <c r="F75" s="590"/>
      <c r="G75" s="590"/>
      <c r="H75" s="590"/>
      <c r="I75" s="591"/>
      <c r="J75" s="391" t="str">
        <f>IF(基本情報入力シート!M112="","",基本情報入力シート!M112)</f>
        <v/>
      </c>
      <c r="K75" s="392" t="str">
        <f>IF(基本情報入力シート!R112="","",基本情報入力シート!R112)</f>
        <v/>
      </c>
      <c r="L75" s="392" t="str">
        <f>IF(基本情報入力シート!W112="","",基本情報入力シート!W112)</f>
        <v/>
      </c>
      <c r="M75" s="393" t="str">
        <f>IF(基本情報入力シート!X112="","",基本情報入力シート!X112)</f>
        <v/>
      </c>
      <c r="N75" s="394" t="str">
        <f>IF(基本情報入力シート!Y112="","",基本情報入力シート!Y112)</f>
        <v/>
      </c>
      <c r="O75" s="59"/>
      <c r="P75" s="60"/>
      <c r="Q75" s="61"/>
      <c r="R75" s="62"/>
      <c r="S75" s="53"/>
      <c r="T75" s="385" t="str">
        <f>IFERROR(S75*VLOOKUP(AE75,【参考】数式用3!$AN$3:$BU$14,MATCH(N75,【参考】数式用3!$AN$2:$BU$2,0)),"")</f>
        <v/>
      </c>
      <c r="U75" s="63"/>
      <c r="V75" s="54"/>
      <c r="W75" s="77"/>
      <c r="X75" s="587" t="str">
        <f>IFERROR(V75*VLOOKUP(AF75,【参考】数式用3!$AN$15:$BU$23,MATCH(N75,【参考】数式用3!$AN$2:$BU$2,0)),"")</f>
        <v/>
      </c>
      <c r="Y75" s="588"/>
      <c r="Z75" s="64"/>
      <c r="AA75" s="55"/>
      <c r="AB75" s="395" t="str">
        <f>IFERROR(AA75*VLOOKUP(AG75,【参考】数式用3!$AN$24:$BU$27,MATCH(N75,【参考】数式用3!$AN$2:$BU$2,0)),"")</f>
        <v/>
      </c>
      <c r="AC75" s="66"/>
      <c r="AD75" s="387" t="str">
        <f t="shared" si="0"/>
        <v/>
      </c>
      <c r="AE75" s="388" t="str">
        <f t="shared" si="4"/>
        <v/>
      </c>
      <c r="AF75" s="388" t="str">
        <f t="shared" si="5"/>
        <v/>
      </c>
      <c r="AG75" s="388" t="str">
        <f t="shared" si="6"/>
        <v/>
      </c>
    </row>
    <row r="76" spans="1:33" ht="24.9" customHeight="1">
      <c r="A76" s="390">
        <v>61</v>
      </c>
      <c r="B76" s="589" t="str">
        <f>IF(基本情報入力シート!C113="","",基本情報入力シート!C113)</f>
        <v/>
      </c>
      <c r="C76" s="590"/>
      <c r="D76" s="590"/>
      <c r="E76" s="590"/>
      <c r="F76" s="590"/>
      <c r="G76" s="590"/>
      <c r="H76" s="590"/>
      <c r="I76" s="591"/>
      <c r="J76" s="391" t="str">
        <f>IF(基本情報入力シート!M113="","",基本情報入力シート!M113)</f>
        <v/>
      </c>
      <c r="K76" s="392" t="str">
        <f>IF(基本情報入力シート!R113="","",基本情報入力シート!R113)</f>
        <v/>
      </c>
      <c r="L76" s="392" t="str">
        <f>IF(基本情報入力シート!W113="","",基本情報入力シート!W113)</f>
        <v/>
      </c>
      <c r="M76" s="393" t="str">
        <f>IF(基本情報入力シート!X113="","",基本情報入力シート!X113)</f>
        <v/>
      </c>
      <c r="N76" s="394" t="str">
        <f>IF(基本情報入力シート!Y113="","",基本情報入力シート!Y113)</f>
        <v/>
      </c>
      <c r="O76" s="59"/>
      <c r="P76" s="60"/>
      <c r="Q76" s="61"/>
      <c r="R76" s="62"/>
      <c r="S76" s="53"/>
      <c r="T76" s="385" t="str">
        <f>IFERROR(S76*VLOOKUP(AE76,【参考】数式用3!$AN$3:$BU$14,MATCH(N76,【参考】数式用3!$AN$2:$BU$2,0)),"")</f>
        <v/>
      </c>
      <c r="U76" s="63"/>
      <c r="V76" s="54"/>
      <c r="W76" s="77"/>
      <c r="X76" s="587" t="str">
        <f>IFERROR(V76*VLOOKUP(AF76,【参考】数式用3!$AN$15:$BU$23,MATCH(N76,【参考】数式用3!$AN$2:$BU$2,0)),"")</f>
        <v/>
      </c>
      <c r="Y76" s="588"/>
      <c r="Z76" s="64"/>
      <c r="AA76" s="55"/>
      <c r="AB76" s="395" t="str">
        <f>IFERROR(AA76*VLOOKUP(AG76,【参考】数式用3!$AN$24:$BU$27,MATCH(N76,【参考】数式用3!$AN$2:$BU$2,0)),"")</f>
        <v/>
      </c>
      <c r="AC76" s="66"/>
      <c r="AD76" s="387" t="str">
        <f t="shared" si="0"/>
        <v/>
      </c>
      <c r="AE76" s="388" t="str">
        <f t="shared" si="4"/>
        <v/>
      </c>
      <c r="AF76" s="388" t="str">
        <f t="shared" si="5"/>
        <v/>
      </c>
      <c r="AG76" s="388" t="str">
        <f t="shared" si="6"/>
        <v/>
      </c>
    </row>
    <row r="77" spans="1:33" ht="24.9" customHeight="1">
      <c r="A77" s="390">
        <v>62</v>
      </c>
      <c r="B77" s="589" t="str">
        <f>IF(基本情報入力シート!C114="","",基本情報入力シート!C114)</f>
        <v/>
      </c>
      <c r="C77" s="590"/>
      <c r="D77" s="590"/>
      <c r="E77" s="590"/>
      <c r="F77" s="590"/>
      <c r="G77" s="590"/>
      <c r="H77" s="590"/>
      <c r="I77" s="591"/>
      <c r="J77" s="391" t="str">
        <f>IF(基本情報入力シート!M114="","",基本情報入力シート!M114)</f>
        <v/>
      </c>
      <c r="K77" s="392" t="str">
        <f>IF(基本情報入力シート!R114="","",基本情報入力シート!R114)</f>
        <v/>
      </c>
      <c r="L77" s="392" t="str">
        <f>IF(基本情報入力シート!W114="","",基本情報入力シート!W114)</f>
        <v/>
      </c>
      <c r="M77" s="393" t="str">
        <f>IF(基本情報入力シート!X114="","",基本情報入力シート!X114)</f>
        <v/>
      </c>
      <c r="N77" s="394" t="str">
        <f>IF(基本情報入力シート!Y114="","",基本情報入力シート!Y114)</f>
        <v/>
      </c>
      <c r="O77" s="59"/>
      <c r="P77" s="60"/>
      <c r="Q77" s="61"/>
      <c r="R77" s="62"/>
      <c r="S77" s="53"/>
      <c r="T77" s="385" t="str">
        <f>IFERROR(S77*VLOOKUP(AE77,【参考】数式用3!$AN$3:$BU$14,MATCH(N77,【参考】数式用3!$AN$2:$BU$2,0)),"")</f>
        <v/>
      </c>
      <c r="U77" s="63"/>
      <c r="V77" s="54"/>
      <c r="W77" s="77"/>
      <c r="X77" s="587" t="str">
        <f>IFERROR(V77*VLOOKUP(AF77,【参考】数式用3!$AN$15:$BU$23,MATCH(N77,【参考】数式用3!$AN$2:$BU$2,0)),"")</f>
        <v/>
      </c>
      <c r="Y77" s="588"/>
      <c r="Z77" s="64"/>
      <c r="AA77" s="55"/>
      <c r="AB77" s="395" t="str">
        <f>IFERROR(AA77*VLOOKUP(AG77,【参考】数式用3!$AN$24:$BU$27,MATCH(N77,【参考】数式用3!$AN$2:$BU$2,0)),"")</f>
        <v/>
      </c>
      <c r="AC77" s="66"/>
      <c r="AD77" s="387" t="str">
        <f t="shared" si="0"/>
        <v/>
      </c>
      <c r="AE77" s="388" t="str">
        <f t="shared" si="4"/>
        <v/>
      </c>
      <c r="AF77" s="388" t="str">
        <f t="shared" si="5"/>
        <v/>
      </c>
      <c r="AG77" s="388" t="str">
        <f t="shared" si="6"/>
        <v/>
      </c>
    </row>
    <row r="78" spans="1:33" ht="24.9" customHeight="1">
      <c r="A78" s="390">
        <v>63</v>
      </c>
      <c r="B78" s="589" t="str">
        <f>IF(基本情報入力シート!C115="","",基本情報入力シート!C115)</f>
        <v/>
      </c>
      <c r="C78" s="590"/>
      <c r="D78" s="590"/>
      <c r="E78" s="590"/>
      <c r="F78" s="590"/>
      <c r="G78" s="590"/>
      <c r="H78" s="590"/>
      <c r="I78" s="591"/>
      <c r="J78" s="391" t="str">
        <f>IF(基本情報入力シート!M115="","",基本情報入力シート!M115)</f>
        <v/>
      </c>
      <c r="K78" s="392" t="str">
        <f>IF(基本情報入力シート!R115="","",基本情報入力シート!R115)</f>
        <v/>
      </c>
      <c r="L78" s="392" t="str">
        <f>IF(基本情報入力シート!W115="","",基本情報入力シート!W115)</f>
        <v/>
      </c>
      <c r="M78" s="393" t="str">
        <f>IF(基本情報入力シート!X115="","",基本情報入力シート!X115)</f>
        <v/>
      </c>
      <c r="N78" s="394" t="str">
        <f>IF(基本情報入力シート!Y115="","",基本情報入力シート!Y115)</f>
        <v/>
      </c>
      <c r="O78" s="59"/>
      <c r="P78" s="60"/>
      <c r="Q78" s="61"/>
      <c r="R78" s="62"/>
      <c r="S78" s="53"/>
      <c r="T78" s="385" t="str">
        <f>IFERROR(S78*VLOOKUP(AE78,【参考】数式用3!$AN$3:$BU$14,MATCH(N78,【参考】数式用3!$AN$2:$BU$2,0)),"")</f>
        <v/>
      </c>
      <c r="U78" s="63"/>
      <c r="V78" s="54"/>
      <c r="W78" s="77"/>
      <c r="X78" s="587" t="str">
        <f>IFERROR(V78*VLOOKUP(AF78,【参考】数式用3!$AN$15:$BU$23,MATCH(N78,【参考】数式用3!$AN$2:$BU$2,0)),"")</f>
        <v/>
      </c>
      <c r="Y78" s="588"/>
      <c r="Z78" s="64"/>
      <c r="AA78" s="55"/>
      <c r="AB78" s="395" t="str">
        <f>IFERROR(AA78*VLOOKUP(AG78,【参考】数式用3!$AN$24:$BU$27,MATCH(N78,【参考】数式用3!$AN$2:$BU$2,0)),"")</f>
        <v/>
      </c>
      <c r="AC78" s="66"/>
      <c r="AD78" s="387" t="str">
        <f t="shared" si="0"/>
        <v/>
      </c>
      <c r="AE78" s="388" t="str">
        <f t="shared" si="4"/>
        <v/>
      </c>
      <c r="AF78" s="388" t="str">
        <f t="shared" si="5"/>
        <v/>
      </c>
      <c r="AG78" s="388" t="str">
        <f t="shared" si="6"/>
        <v/>
      </c>
    </row>
    <row r="79" spans="1:33" ht="24.9" customHeight="1">
      <c r="A79" s="390">
        <v>64</v>
      </c>
      <c r="B79" s="589" t="str">
        <f>IF(基本情報入力シート!C116="","",基本情報入力シート!C116)</f>
        <v/>
      </c>
      <c r="C79" s="590"/>
      <c r="D79" s="590"/>
      <c r="E79" s="590"/>
      <c r="F79" s="590"/>
      <c r="G79" s="590"/>
      <c r="H79" s="590"/>
      <c r="I79" s="591"/>
      <c r="J79" s="391" t="str">
        <f>IF(基本情報入力シート!M116="","",基本情報入力シート!M116)</f>
        <v/>
      </c>
      <c r="K79" s="392" t="str">
        <f>IF(基本情報入力シート!R116="","",基本情報入力シート!R116)</f>
        <v/>
      </c>
      <c r="L79" s="392" t="str">
        <f>IF(基本情報入力シート!W116="","",基本情報入力シート!W116)</f>
        <v/>
      </c>
      <c r="M79" s="393" t="str">
        <f>IF(基本情報入力シート!X116="","",基本情報入力シート!X116)</f>
        <v/>
      </c>
      <c r="N79" s="394" t="str">
        <f>IF(基本情報入力シート!Y116="","",基本情報入力シート!Y116)</f>
        <v/>
      </c>
      <c r="O79" s="59"/>
      <c r="P79" s="60"/>
      <c r="Q79" s="61"/>
      <c r="R79" s="62"/>
      <c r="S79" s="53"/>
      <c r="T79" s="385" t="str">
        <f>IFERROR(S79*VLOOKUP(AE79,【参考】数式用3!$AN$3:$BU$14,MATCH(N79,【参考】数式用3!$AN$2:$BU$2,0)),"")</f>
        <v/>
      </c>
      <c r="U79" s="63"/>
      <c r="V79" s="54"/>
      <c r="W79" s="77"/>
      <c r="X79" s="587" t="str">
        <f>IFERROR(V79*VLOOKUP(AF79,【参考】数式用3!$AN$15:$BU$23,MATCH(N79,【参考】数式用3!$AN$2:$BU$2,0)),"")</f>
        <v/>
      </c>
      <c r="Y79" s="588"/>
      <c r="Z79" s="64"/>
      <c r="AA79" s="55"/>
      <c r="AB79" s="395" t="str">
        <f>IFERROR(AA79*VLOOKUP(AG79,【参考】数式用3!$AN$24:$BU$27,MATCH(N79,【参考】数式用3!$AN$2:$BU$2,0)),"")</f>
        <v/>
      </c>
      <c r="AC79" s="66"/>
      <c r="AD79" s="387" t="str">
        <f t="shared" si="0"/>
        <v/>
      </c>
      <c r="AE79" s="388" t="str">
        <f t="shared" si="4"/>
        <v/>
      </c>
      <c r="AF79" s="388" t="str">
        <f t="shared" si="5"/>
        <v/>
      </c>
      <c r="AG79" s="388" t="str">
        <f t="shared" si="6"/>
        <v/>
      </c>
    </row>
    <row r="80" spans="1:33" ht="24.9" customHeight="1">
      <c r="A80" s="390">
        <v>65</v>
      </c>
      <c r="B80" s="589" t="str">
        <f>IF(基本情報入力シート!C117="","",基本情報入力シート!C117)</f>
        <v/>
      </c>
      <c r="C80" s="590"/>
      <c r="D80" s="590"/>
      <c r="E80" s="590"/>
      <c r="F80" s="590"/>
      <c r="G80" s="590"/>
      <c r="H80" s="590"/>
      <c r="I80" s="591"/>
      <c r="J80" s="391" t="str">
        <f>IF(基本情報入力シート!M117="","",基本情報入力シート!M117)</f>
        <v/>
      </c>
      <c r="K80" s="392" t="str">
        <f>IF(基本情報入力シート!R117="","",基本情報入力シート!R117)</f>
        <v/>
      </c>
      <c r="L80" s="392" t="str">
        <f>IF(基本情報入力シート!W117="","",基本情報入力シート!W117)</f>
        <v/>
      </c>
      <c r="M80" s="393" t="str">
        <f>IF(基本情報入力シート!X117="","",基本情報入力シート!X117)</f>
        <v/>
      </c>
      <c r="N80" s="394" t="str">
        <f>IF(基本情報入力シート!Y117="","",基本情報入力シート!Y117)</f>
        <v/>
      </c>
      <c r="O80" s="59"/>
      <c r="P80" s="60"/>
      <c r="Q80" s="61"/>
      <c r="R80" s="62"/>
      <c r="S80" s="53"/>
      <c r="T80" s="385" t="str">
        <f>IFERROR(S80*VLOOKUP(AE80,【参考】数式用3!$AN$3:$BU$14,MATCH(N80,【参考】数式用3!$AN$2:$BU$2,0)),"")</f>
        <v/>
      </c>
      <c r="U80" s="63"/>
      <c r="V80" s="54"/>
      <c r="W80" s="77"/>
      <c r="X80" s="587" t="str">
        <f>IFERROR(V80*VLOOKUP(AF80,【参考】数式用3!$AN$15:$BU$23,MATCH(N80,【参考】数式用3!$AN$2:$BU$2,0)),"")</f>
        <v/>
      </c>
      <c r="Y80" s="588"/>
      <c r="Z80" s="64"/>
      <c r="AA80" s="55"/>
      <c r="AB80" s="395" t="str">
        <f>IFERROR(AA80*VLOOKUP(AG80,【参考】数式用3!$AN$24:$BU$27,MATCH(N80,【参考】数式用3!$AN$2:$BU$2,0)),"")</f>
        <v/>
      </c>
      <c r="AC80" s="66"/>
      <c r="AD80" s="387" t="str">
        <f t="shared" si="0"/>
        <v/>
      </c>
      <c r="AE80" s="388" t="str">
        <f t="shared" si="4"/>
        <v/>
      </c>
      <c r="AF80" s="388" t="str">
        <f t="shared" si="5"/>
        <v/>
      </c>
      <c r="AG80" s="388" t="str">
        <f t="shared" si="6"/>
        <v/>
      </c>
    </row>
    <row r="81" spans="1:33" ht="24.9" customHeight="1">
      <c r="A81" s="390">
        <v>66</v>
      </c>
      <c r="B81" s="589" t="str">
        <f>IF(基本情報入力シート!C118="","",基本情報入力シート!C118)</f>
        <v/>
      </c>
      <c r="C81" s="590"/>
      <c r="D81" s="590"/>
      <c r="E81" s="590"/>
      <c r="F81" s="590"/>
      <c r="G81" s="590"/>
      <c r="H81" s="590"/>
      <c r="I81" s="591"/>
      <c r="J81" s="391" t="str">
        <f>IF(基本情報入力シート!M118="","",基本情報入力シート!M118)</f>
        <v/>
      </c>
      <c r="K81" s="392" t="str">
        <f>IF(基本情報入力シート!R118="","",基本情報入力シート!R118)</f>
        <v/>
      </c>
      <c r="L81" s="392" t="str">
        <f>IF(基本情報入力シート!W118="","",基本情報入力シート!W118)</f>
        <v/>
      </c>
      <c r="M81" s="393" t="str">
        <f>IF(基本情報入力シート!X118="","",基本情報入力シート!X118)</f>
        <v/>
      </c>
      <c r="N81" s="394" t="str">
        <f>IF(基本情報入力シート!Y118="","",基本情報入力シート!Y118)</f>
        <v/>
      </c>
      <c r="O81" s="59"/>
      <c r="P81" s="60"/>
      <c r="Q81" s="61"/>
      <c r="R81" s="62"/>
      <c r="S81" s="53"/>
      <c r="T81" s="385" t="str">
        <f>IFERROR(S81*VLOOKUP(AE81,【参考】数式用3!$AN$3:$BU$14,MATCH(N81,【参考】数式用3!$AN$2:$BU$2,0)),"")</f>
        <v/>
      </c>
      <c r="U81" s="63"/>
      <c r="V81" s="54"/>
      <c r="W81" s="77"/>
      <c r="X81" s="587" t="str">
        <f>IFERROR(V81*VLOOKUP(AF81,【参考】数式用3!$AN$15:$BU$23,MATCH(N81,【参考】数式用3!$AN$2:$BU$2,0)),"")</f>
        <v/>
      </c>
      <c r="Y81" s="588"/>
      <c r="Z81" s="64"/>
      <c r="AA81" s="55"/>
      <c r="AB81" s="395" t="str">
        <f>IFERROR(AA81*VLOOKUP(AG81,【参考】数式用3!$AN$24:$BU$27,MATCH(N81,【参考】数式用3!$AN$2:$BU$2,0)),"")</f>
        <v/>
      </c>
      <c r="AC81" s="66"/>
      <c r="AD81" s="387" t="str">
        <f t="shared" ref="AD81:AD115" si="7">IF(OR(U81="特定加算Ⅰ",U81="特定加算Ⅱ"),IF(W81&lt;&gt;"",1,""),"")</f>
        <v/>
      </c>
      <c r="AE81" s="388" t="str">
        <f t="shared" si="4"/>
        <v/>
      </c>
      <c r="AF81" s="388" t="str">
        <f t="shared" si="5"/>
        <v/>
      </c>
      <c r="AG81" s="388" t="str">
        <f t="shared" si="6"/>
        <v/>
      </c>
    </row>
    <row r="82" spans="1:33" ht="24.9" customHeight="1">
      <c r="A82" s="390">
        <v>67</v>
      </c>
      <c r="B82" s="589" t="str">
        <f>IF(基本情報入力シート!C119="","",基本情報入力シート!C119)</f>
        <v/>
      </c>
      <c r="C82" s="590"/>
      <c r="D82" s="590"/>
      <c r="E82" s="590"/>
      <c r="F82" s="590"/>
      <c r="G82" s="590"/>
      <c r="H82" s="590"/>
      <c r="I82" s="591"/>
      <c r="J82" s="391" t="str">
        <f>IF(基本情報入力シート!M119="","",基本情報入力シート!M119)</f>
        <v/>
      </c>
      <c r="K82" s="392" t="str">
        <f>IF(基本情報入力シート!R119="","",基本情報入力シート!R119)</f>
        <v/>
      </c>
      <c r="L82" s="392" t="str">
        <f>IF(基本情報入力シート!W119="","",基本情報入力シート!W119)</f>
        <v/>
      </c>
      <c r="M82" s="393" t="str">
        <f>IF(基本情報入力シート!X119="","",基本情報入力シート!X119)</f>
        <v/>
      </c>
      <c r="N82" s="394" t="str">
        <f>IF(基本情報入力シート!Y119="","",基本情報入力シート!Y119)</f>
        <v/>
      </c>
      <c r="O82" s="59"/>
      <c r="P82" s="60"/>
      <c r="Q82" s="61"/>
      <c r="R82" s="62"/>
      <c r="S82" s="53"/>
      <c r="T82" s="385" t="str">
        <f>IFERROR(S82*VLOOKUP(AE82,【参考】数式用3!$AN$3:$BU$14,MATCH(N82,【参考】数式用3!$AN$2:$BU$2,0)),"")</f>
        <v/>
      </c>
      <c r="U82" s="63"/>
      <c r="V82" s="54"/>
      <c r="W82" s="77"/>
      <c r="X82" s="587" t="str">
        <f>IFERROR(V82*VLOOKUP(AF82,【参考】数式用3!$AN$15:$BU$23,MATCH(N82,【参考】数式用3!$AN$2:$BU$2,0)),"")</f>
        <v/>
      </c>
      <c r="Y82" s="588"/>
      <c r="Z82" s="64"/>
      <c r="AA82" s="55"/>
      <c r="AB82" s="395" t="str">
        <f>IFERROR(AA82*VLOOKUP(AG82,【参考】数式用3!$AN$24:$BU$27,MATCH(N82,【参考】数式用3!$AN$2:$BU$2,0)),"")</f>
        <v/>
      </c>
      <c r="AC82" s="66"/>
      <c r="AD82" s="387" t="str">
        <f t="shared" si="7"/>
        <v/>
      </c>
      <c r="AE82" s="388" t="str">
        <f t="shared" si="4"/>
        <v/>
      </c>
      <c r="AF82" s="388" t="str">
        <f t="shared" si="5"/>
        <v/>
      </c>
      <c r="AG82" s="388" t="str">
        <f t="shared" si="6"/>
        <v/>
      </c>
    </row>
    <row r="83" spans="1:33" ht="24.9" customHeight="1">
      <c r="A83" s="390">
        <v>68</v>
      </c>
      <c r="B83" s="589" t="str">
        <f>IF(基本情報入力シート!C120="","",基本情報入力シート!C120)</f>
        <v/>
      </c>
      <c r="C83" s="590"/>
      <c r="D83" s="590"/>
      <c r="E83" s="590"/>
      <c r="F83" s="590"/>
      <c r="G83" s="590"/>
      <c r="H83" s="590"/>
      <c r="I83" s="591"/>
      <c r="J83" s="391" t="str">
        <f>IF(基本情報入力シート!M120="","",基本情報入力シート!M120)</f>
        <v/>
      </c>
      <c r="K83" s="392" t="str">
        <f>IF(基本情報入力シート!R120="","",基本情報入力シート!R120)</f>
        <v/>
      </c>
      <c r="L83" s="392" t="str">
        <f>IF(基本情報入力シート!W120="","",基本情報入力シート!W120)</f>
        <v/>
      </c>
      <c r="M83" s="393" t="str">
        <f>IF(基本情報入力シート!X120="","",基本情報入力シート!X120)</f>
        <v/>
      </c>
      <c r="N83" s="394" t="str">
        <f>IF(基本情報入力シート!Y120="","",基本情報入力シート!Y120)</f>
        <v/>
      </c>
      <c r="O83" s="59"/>
      <c r="P83" s="60"/>
      <c r="Q83" s="61"/>
      <c r="R83" s="62"/>
      <c r="S83" s="53"/>
      <c r="T83" s="385" t="str">
        <f>IFERROR(S83*VLOOKUP(AE83,【参考】数式用3!$AN$3:$BU$14,MATCH(N83,【参考】数式用3!$AN$2:$BU$2,0)),"")</f>
        <v/>
      </c>
      <c r="U83" s="63"/>
      <c r="V83" s="54"/>
      <c r="W83" s="77"/>
      <c r="X83" s="587" t="str">
        <f>IFERROR(V83*VLOOKUP(AF83,【参考】数式用3!$AN$15:$BU$23,MATCH(N83,【参考】数式用3!$AN$2:$BU$2,0)),"")</f>
        <v/>
      </c>
      <c r="Y83" s="588"/>
      <c r="Z83" s="64"/>
      <c r="AA83" s="55"/>
      <c r="AB83" s="395" t="str">
        <f>IFERROR(AA83*VLOOKUP(AG83,【参考】数式用3!$AN$24:$BU$27,MATCH(N83,【参考】数式用3!$AN$2:$BU$2,0)),"")</f>
        <v/>
      </c>
      <c r="AC83" s="66"/>
      <c r="AD83" s="387" t="str">
        <f t="shared" si="7"/>
        <v/>
      </c>
      <c r="AE83" s="388" t="str">
        <f t="shared" si="4"/>
        <v/>
      </c>
      <c r="AF83" s="388" t="str">
        <f t="shared" si="5"/>
        <v/>
      </c>
      <c r="AG83" s="388" t="str">
        <f t="shared" si="6"/>
        <v/>
      </c>
    </row>
    <row r="84" spans="1:33" ht="24.9" customHeight="1">
      <c r="A84" s="390">
        <v>69</v>
      </c>
      <c r="B84" s="589" t="str">
        <f>IF(基本情報入力シート!C121="","",基本情報入力シート!C121)</f>
        <v/>
      </c>
      <c r="C84" s="590"/>
      <c r="D84" s="590"/>
      <c r="E84" s="590"/>
      <c r="F84" s="590"/>
      <c r="G84" s="590"/>
      <c r="H84" s="590"/>
      <c r="I84" s="591"/>
      <c r="J84" s="391" t="str">
        <f>IF(基本情報入力シート!M121="","",基本情報入力シート!M121)</f>
        <v/>
      </c>
      <c r="K84" s="392" t="str">
        <f>IF(基本情報入力シート!R121="","",基本情報入力シート!R121)</f>
        <v/>
      </c>
      <c r="L84" s="392" t="str">
        <f>IF(基本情報入力シート!W121="","",基本情報入力シート!W121)</f>
        <v/>
      </c>
      <c r="M84" s="393" t="str">
        <f>IF(基本情報入力シート!X121="","",基本情報入力シート!X121)</f>
        <v/>
      </c>
      <c r="N84" s="394" t="str">
        <f>IF(基本情報入力シート!Y121="","",基本情報入力シート!Y121)</f>
        <v/>
      </c>
      <c r="O84" s="59"/>
      <c r="P84" s="60"/>
      <c r="Q84" s="61"/>
      <c r="R84" s="62"/>
      <c r="S84" s="53"/>
      <c r="T84" s="385" t="str">
        <f>IFERROR(S84*VLOOKUP(AE84,【参考】数式用3!$AN$3:$BU$14,MATCH(N84,【参考】数式用3!$AN$2:$BU$2,0)),"")</f>
        <v/>
      </c>
      <c r="U84" s="63"/>
      <c r="V84" s="54"/>
      <c r="W84" s="77"/>
      <c r="X84" s="587" t="str">
        <f>IFERROR(V84*VLOOKUP(AF84,【参考】数式用3!$AN$15:$BU$23,MATCH(N84,【参考】数式用3!$AN$2:$BU$2,0)),"")</f>
        <v/>
      </c>
      <c r="Y84" s="588"/>
      <c r="Z84" s="64"/>
      <c r="AA84" s="55"/>
      <c r="AB84" s="395" t="str">
        <f>IFERROR(AA84*VLOOKUP(AG84,【参考】数式用3!$AN$24:$BU$27,MATCH(N84,【参考】数式用3!$AN$2:$BU$2,0)),"")</f>
        <v/>
      </c>
      <c r="AC84" s="66"/>
      <c r="AD84" s="387" t="str">
        <f t="shared" si="7"/>
        <v/>
      </c>
      <c r="AE84" s="388" t="str">
        <f t="shared" si="4"/>
        <v/>
      </c>
      <c r="AF84" s="388" t="str">
        <f t="shared" si="5"/>
        <v/>
      </c>
      <c r="AG84" s="388" t="str">
        <f t="shared" si="6"/>
        <v/>
      </c>
    </row>
    <row r="85" spans="1:33" ht="24.9" customHeight="1">
      <c r="A85" s="390">
        <v>70</v>
      </c>
      <c r="B85" s="589" t="str">
        <f>IF(基本情報入力シート!C122="","",基本情報入力シート!C122)</f>
        <v/>
      </c>
      <c r="C85" s="590"/>
      <c r="D85" s="590"/>
      <c r="E85" s="590"/>
      <c r="F85" s="590"/>
      <c r="G85" s="590"/>
      <c r="H85" s="590"/>
      <c r="I85" s="591"/>
      <c r="J85" s="391" t="str">
        <f>IF(基本情報入力シート!M122="","",基本情報入力シート!M122)</f>
        <v/>
      </c>
      <c r="K85" s="392" t="str">
        <f>IF(基本情報入力シート!R122="","",基本情報入力シート!R122)</f>
        <v/>
      </c>
      <c r="L85" s="392" t="str">
        <f>IF(基本情報入力シート!W122="","",基本情報入力シート!W122)</f>
        <v/>
      </c>
      <c r="M85" s="393" t="str">
        <f>IF(基本情報入力シート!X122="","",基本情報入力シート!X122)</f>
        <v/>
      </c>
      <c r="N85" s="394" t="str">
        <f>IF(基本情報入力シート!Y122="","",基本情報入力シート!Y122)</f>
        <v/>
      </c>
      <c r="O85" s="59"/>
      <c r="P85" s="60"/>
      <c r="Q85" s="61"/>
      <c r="R85" s="62"/>
      <c r="S85" s="53"/>
      <c r="T85" s="385" t="str">
        <f>IFERROR(S85*VLOOKUP(AE85,【参考】数式用3!$AN$3:$BU$14,MATCH(N85,【参考】数式用3!$AN$2:$BU$2,0)),"")</f>
        <v/>
      </c>
      <c r="U85" s="63"/>
      <c r="V85" s="54"/>
      <c r="W85" s="77"/>
      <c r="X85" s="587" t="str">
        <f>IFERROR(V85*VLOOKUP(AF85,【参考】数式用3!$AN$15:$BU$23,MATCH(N85,【参考】数式用3!$AN$2:$BU$2,0)),"")</f>
        <v/>
      </c>
      <c r="Y85" s="588"/>
      <c r="Z85" s="64"/>
      <c r="AA85" s="55"/>
      <c r="AB85" s="395" t="str">
        <f>IFERROR(AA85*VLOOKUP(AG85,【参考】数式用3!$AN$24:$BU$27,MATCH(N85,【参考】数式用3!$AN$2:$BU$2,0)),"")</f>
        <v/>
      </c>
      <c r="AC85" s="66"/>
      <c r="AD85" s="387" t="str">
        <f t="shared" si="7"/>
        <v/>
      </c>
      <c r="AE85" s="388" t="str">
        <f t="shared" si="4"/>
        <v/>
      </c>
      <c r="AF85" s="388" t="str">
        <f t="shared" si="5"/>
        <v/>
      </c>
      <c r="AG85" s="388" t="str">
        <f t="shared" si="6"/>
        <v/>
      </c>
    </row>
    <row r="86" spans="1:33" ht="24.9" customHeight="1">
      <c r="A86" s="390">
        <v>71</v>
      </c>
      <c r="B86" s="589" t="str">
        <f>IF(基本情報入力シート!C123="","",基本情報入力シート!C123)</f>
        <v/>
      </c>
      <c r="C86" s="590"/>
      <c r="D86" s="590"/>
      <c r="E86" s="590"/>
      <c r="F86" s="590"/>
      <c r="G86" s="590"/>
      <c r="H86" s="590"/>
      <c r="I86" s="591"/>
      <c r="J86" s="391" t="str">
        <f>IF(基本情報入力シート!M123="","",基本情報入力シート!M123)</f>
        <v/>
      </c>
      <c r="K86" s="392" t="str">
        <f>IF(基本情報入力シート!R123="","",基本情報入力シート!R123)</f>
        <v/>
      </c>
      <c r="L86" s="392" t="str">
        <f>IF(基本情報入力シート!W123="","",基本情報入力シート!W123)</f>
        <v/>
      </c>
      <c r="M86" s="393" t="str">
        <f>IF(基本情報入力シート!X123="","",基本情報入力シート!X123)</f>
        <v/>
      </c>
      <c r="N86" s="394" t="str">
        <f>IF(基本情報入力シート!Y123="","",基本情報入力シート!Y123)</f>
        <v/>
      </c>
      <c r="O86" s="59"/>
      <c r="P86" s="60"/>
      <c r="Q86" s="61"/>
      <c r="R86" s="62"/>
      <c r="S86" s="53"/>
      <c r="T86" s="385" t="str">
        <f>IFERROR(S86*VLOOKUP(AE86,【参考】数式用3!$AN$3:$BU$14,MATCH(N86,【参考】数式用3!$AN$2:$BU$2,0)),"")</f>
        <v/>
      </c>
      <c r="U86" s="63"/>
      <c r="V86" s="54"/>
      <c r="W86" s="77"/>
      <c r="X86" s="587" t="str">
        <f>IFERROR(V86*VLOOKUP(AF86,【参考】数式用3!$AN$15:$BU$23,MATCH(N86,【参考】数式用3!$AN$2:$BU$2,0)),"")</f>
        <v/>
      </c>
      <c r="Y86" s="588"/>
      <c r="Z86" s="64"/>
      <c r="AA86" s="55"/>
      <c r="AB86" s="395" t="str">
        <f>IFERROR(AA86*VLOOKUP(AG86,【参考】数式用3!$AN$24:$BU$27,MATCH(N86,【参考】数式用3!$AN$2:$BU$2,0)),"")</f>
        <v/>
      </c>
      <c r="AC86" s="66"/>
      <c r="AD86" s="387" t="str">
        <f t="shared" si="7"/>
        <v/>
      </c>
      <c r="AE86" s="388" t="str">
        <f t="shared" si="4"/>
        <v/>
      </c>
      <c r="AF86" s="388" t="str">
        <f t="shared" si="5"/>
        <v/>
      </c>
      <c r="AG86" s="388" t="str">
        <f t="shared" si="6"/>
        <v/>
      </c>
    </row>
    <row r="87" spans="1:33" ht="24.9" customHeight="1">
      <c r="A87" s="390">
        <v>72</v>
      </c>
      <c r="B87" s="589" t="str">
        <f>IF(基本情報入力シート!C124="","",基本情報入力シート!C124)</f>
        <v/>
      </c>
      <c r="C87" s="590"/>
      <c r="D87" s="590"/>
      <c r="E87" s="590"/>
      <c r="F87" s="590"/>
      <c r="G87" s="590"/>
      <c r="H87" s="590"/>
      <c r="I87" s="591"/>
      <c r="J87" s="391" t="str">
        <f>IF(基本情報入力シート!M124="","",基本情報入力シート!M124)</f>
        <v/>
      </c>
      <c r="K87" s="392" t="str">
        <f>IF(基本情報入力シート!R124="","",基本情報入力シート!R124)</f>
        <v/>
      </c>
      <c r="L87" s="392" t="str">
        <f>IF(基本情報入力シート!W124="","",基本情報入力シート!W124)</f>
        <v/>
      </c>
      <c r="M87" s="393" t="str">
        <f>IF(基本情報入力シート!X124="","",基本情報入力シート!X124)</f>
        <v/>
      </c>
      <c r="N87" s="394" t="str">
        <f>IF(基本情報入力シート!Y124="","",基本情報入力シート!Y124)</f>
        <v/>
      </c>
      <c r="O87" s="59"/>
      <c r="P87" s="60"/>
      <c r="Q87" s="61"/>
      <c r="R87" s="62"/>
      <c r="S87" s="53"/>
      <c r="T87" s="385" t="str">
        <f>IFERROR(S87*VLOOKUP(AE87,【参考】数式用3!$AN$3:$BU$14,MATCH(N87,【参考】数式用3!$AN$2:$BU$2,0)),"")</f>
        <v/>
      </c>
      <c r="U87" s="63"/>
      <c r="V87" s="54"/>
      <c r="W87" s="77"/>
      <c r="X87" s="587" t="str">
        <f>IFERROR(V87*VLOOKUP(AF87,【参考】数式用3!$AN$15:$BU$23,MATCH(N87,【参考】数式用3!$AN$2:$BU$2,0)),"")</f>
        <v/>
      </c>
      <c r="Y87" s="588"/>
      <c r="Z87" s="64"/>
      <c r="AA87" s="55"/>
      <c r="AB87" s="395" t="str">
        <f>IFERROR(AA87*VLOOKUP(AG87,【参考】数式用3!$AN$24:$BU$27,MATCH(N87,【参考】数式用3!$AN$2:$BU$2,0)),"")</f>
        <v/>
      </c>
      <c r="AC87" s="66"/>
      <c r="AD87" s="387" t="str">
        <f t="shared" si="7"/>
        <v/>
      </c>
      <c r="AE87" s="388" t="str">
        <f t="shared" ref="AE87:AE115" si="8">IF(AND(O87="",R87=""),"",O87&amp;"から"&amp;R87)</f>
        <v/>
      </c>
      <c r="AF87" s="388" t="str">
        <f t="shared" ref="AF87:AF115" si="9">IF(AND(P87="",U87=""),"",P87&amp;"から"&amp;U87)</f>
        <v/>
      </c>
      <c r="AG87" s="388" t="str">
        <f t="shared" ref="AG87:AG115" si="10">IF(AND(Q87="",Z87=""),"",Q87&amp;"から"&amp;Z87)</f>
        <v/>
      </c>
    </row>
    <row r="88" spans="1:33" ht="24.9" customHeight="1">
      <c r="A88" s="390">
        <v>73</v>
      </c>
      <c r="B88" s="589" t="str">
        <f>IF(基本情報入力シート!C125="","",基本情報入力シート!C125)</f>
        <v/>
      </c>
      <c r="C88" s="590"/>
      <c r="D88" s="590"/>
      <c r="E88" s="590"/>
      <c r="F88" s="590"/>
      <c r="G88" s="590"/>
      <c r="H88" s="590"/>
      <c r="I88" s="591"/>
      <c r="J88" s="391" t="str">
        <f>IF(基本情報入力シート!M125="","",基本情報入力シート!M125)</f>
        <v/>
      </c>
      <c r="K88" s="392" t="str">
        <f>IF(基本情報入力シート!R125="","",基本情報入力シート!R125)</f>
        <v/>
      </c>
      <c r="L88" s="392" t="str">
        <f>IF(基本情報入力シート!W125="","",基本情報入力シート!W125)</f>
        <v/>
      </c>
      <c r="M88" s="393" t="str">
        <f>IF(基本情報入力シート!X125="","",基本情報入力シート!X125)</f>
        <v/>
      </c>
      <c r="N88" s="394" t="str">
        <f>IF(基本情報入力シート!Y125="","",基本情報入力シート!Y125)</f>
        <v/>
      </c>
      <c r="O88" s="59"/>
      <c r="P88" s="60"/>
      <c r="Q88" s="61"/>
      <c r="R88" s="62"/>
      <c r="S88" s="53"/>
      <c r="T88" s="385" t="str">
        <f>IFERROR(S88*VLOOKUP(AE88,【参考】数式用3!$AN$3:$BU$14,MATCH(N88,【参考】数式用3!$AN$2:$BU$2,0)),"")</f>
        <v/>
      </c>
      <c r="U88" s="63"/>
      <c r="V88" s="54"/>
      <c r="W88" s="77"/>
      <c r="X88" s="587" t="str">
        <f>IFERROR(V88*VLOOKUP(AF88,【参考】数式用3!$AN$15:$BU$23,MATCH(N88,【参考】数式用3!$AN$2:$BU$2,0)),"")</f>
        <v/>
      </c>
      <c r="Y88" s="588"/>
      <c r="Z88" s="64"/>
      <c r="AA88" s="55"/>
      <c r="AB88" s="395" t="str">
        <f>IFERROR(AA88*VLOOKUP(AG88,【参考】数式用3!$AN$24:$BU$27,MATCH(N88,【参考】数式用3!$AN$2:$BU$2,0)),"")</f>
        <v/>
      </c>
      <c r="AC88" s="66"/>
      <c r="AD88" s="387" t="str">
        <f t="shared" si="7"/>
        <v/>
      </c>
      <c r="AE88" s="388" t="str">
        <f t="shared" si="8"/>
        <v/>
      </c>
      <c r="AF88" s="388" t="str">
        <f t="shared" si="9"/>
        <v/>
      </c>
      <c r="AG88" s="388" t="str">
        <f t="shared" si="10"/>
        <v/>
      </c>
    </row>
    <row r="89" spans="1:33" ht="24.9" customHeight="1">
      <c r="A89" s="390">
        <v>74</v>
      </c>
      <c r="B89" s="589" t="str">
        <f>IF(基本情報入力シート!C126="","",基本情報入力シート!C126)</f>
        <v/>
      </c>
      <c r="C89" s="590"/>
      <c r="D89" s="590"/>
      <c r="E89" s="590"/>
      <c r="F89" s="590"/>
      <c r="G89" s="590"/>
      <c r="H89" s="590"/>
      <c r="I89" s="591"/>
      <c r="J89" s="391" t="str">
        <f>IF(基本情報入力シート!M126="","",基本情報入力シート!M126)</f>
        <v/>
      </c>
      <c r="K89" s="392" t="str">
        <f>IF(基本情報入力シート!R126="","",基本情報入力シート!R126)</f>
        <v/>
      </c>
      <c r="L89" s="392" t="str">
        <f>IF(基本情報入力シート!W126="","",基本情報入力シート!W126)</f>
        <v/>
      </c>
      <c r="M89" s="393" t="str">
        <f>IF(基本情報入力シート!X126="","",基本情報入力シート!X126)</f>
        <v/>
      </c>
      <c r="N89" s="394" t="str">
        <f>IF(基本情報入力シート!Y126="","",基本情報入力シート!Y126)</f>
        <v/>
      </c>
      <c r="O89" s="59"/>
      <c r="P89" s="60"/>
      <c r="Q89" s="61"/>
      <c r="R89" s="62"/>
      <c r="S89" s="53"/>
      <c r="T89" s="385" t="str">
        <f>IFERROR(S89*VLOOKUP(AE89,【参考】数式用3!$AN$3:$BU$14,MATCH(N89,【参考】数式用3!$AN$2:$BU$2,0)),"")</f>
        <v/>
      </c>
      <c r="U89" s="63"/>
      <c r="V89" s="54"/>
      <c r="W89" s="77"/>
      <c r="X89" s="587" t="str">
        <f>IFERROR(V89*VLOOKUP(AF89,【参考】数式用3!$AN$15:$BU$23,MATCH(N89,【参考】数式用3!$AN$2:$BU$2,0)),"")</f>
        <v/>
      </c>
      <c r="Y89" s="588"/>
      <c r="Z89" s="64"/>
      <c r="AA89" s="55"/>
      <c r="AB89" s="395" t="str">
        <f>IFERROR(AA89*VLOOKUP(AG89,【参考】数式用3!$AN$24:$BU$27,MATCH(N89,【参考】数式用3!$AN$2:$BU$2,0)),"")</f>
        <v/>
      </c>
      <c r="AC89" s="66"/>
      <c r="AD89" s="387" t="str">
        <f t="shared" si="7"/>
        <v/>
      </c>
      <c r="AE89" s="388" t="str">
        <f t="shared" si="8"/>
        <v/>
      </c>
      <c r="AF89" s="388" t="str">
        <f t="shared" si="9"/>
        <v/>
      </c>
      <c r="AG89" s="388" t="str">
        <f t="shared" si="10"/>
        <v/>
      </c>
    </row>
    <row r="90" spans="1:33" ht="24.9" customHeight="1">
      <c r="A90" s="390">
        <v>75</v>
      </c>
      <c r="B90" s="589" t="str">
        <f>IF(基本情報入力シート!C127="","",基本情報入力シート!C127)</f>
        <v/>
      </c>
      <c r="C90" s="590"/>
      <c r="D90" s="590"/>
      <c r="E90" s="590"/>
      <c r="F90" s="590"/>
      <c r="G90" s="590"/>
      <c r="H90" s="590"/>
      <c r="I90" s="591"/>
      <c r="J90" s="391" t="str">
        <f>IF(基本情報入力シート!M127="","",基本情報入力シート!M127)</f>
        <v/>
      </c>
      <c r="K90" s="392" t="str">
        <f>IF(基本情報入力シート!R127="","",基本情報入力シート!R127)</f>
        <v/>
      </c>
      <c r="L90" s="392" t="str">
        <f>IF(基本情報入力シート!W127="","",基本情報入力シート!W127)</f>
        <v/>
      </c>
      <c r="M90" s="393" t="str">
        <f>IF(基本情報入力シート!X127="","",基本情報入力シート!X127)</f>
        <v/>
      </c>
      <c r="N90" s="394" t="str">
        <f>IF(基本情報入力シート!Y127="","",基本情報入力シート!Y127)</f>
        <v/>
      </c>
      <c r="O90" s="59"/>
      <c r="P90" s="60"/>
      <c r="Q90" s="61"/>
      <c r="R90" s="62"/>
      <c r="S90" s="53"/>
      <c r="T90" s="385" t="str">
        <f>IFERROR(S90*VLOOKUP(AE90,【参考】数式用3!$AN$3:$BU$14,MATCH(N90,【参考】数式用3!$AN$2:$BU$2,0)),"")</f>
        <v/>
      </c>
      <c r="U90" s="63"/>
      <c r="V90" s="54"/>
      <c r="W90" s="77"/>
      <c r="X90" s="587" t="str">
        <f>IFERROR(V90*VLOOKUP(AF90,【参考】数式用3!$AN$15:$BU$23,MATCH(N90,【参考】数式用3!$AN$2:$BU$2,0)),"")</f>
        <v/>
      </c>
      <c r="Y90" s="588"/>
      <c r="Z90" s="64"/>
      <c r="AA90" s="55"/>
      <c r="AB90" s="395" t="str">
        <f>IFERROR(AA90*VLOOKUP(AG90,【参考】数式用3!$AN$24:$BU$27,MATCH(N90,【参考】数式用3!$AN$2:$BU$2,0)),"")</f>
        <v/>
      </c>
      <c r="AC90" s="66"/>
      <c r="AD90" s="387" t="str">
        <f t="shared" si="7"/>
        <v/>
      </c>
      <c r="AE90" s="388" t="str">
        <f t="shared" si="8"/>
        <v/>
      </c>
      <c r="AF90" s="388" t="str">
        <f t="shared" si="9"/>
        <v/>
      </c>
      <c r="AG90" s="388" t="str">
        <f t="shared" si="10"/>
        <v/>
      </c>
    </row>
    <row r="91" spans="1:33" ht="24.9" customHeight="1">
      <c r="A91" s="390">
        <v>76</v>
      </c>
      <c r="B91" s="589" t="str">
        <f>IF(基本情報入力シート!C128="","",基本情報入力シート!C128)</f>
        <v/>
      </c>
      <c r="C91" s="590"/>
      <c r="D91" s="590"/>
      <c r="E91" s="590"/>
      <c r="F91" s="590"/>
      <c r="G91" s="590"/>
      <c r="H91" s="590"/>
      <c r="I91" s="591"/>
      <c r="J91" s="391" t="str">
        <f>IF(基本情報入力シート!M128="","",基本情報入力シート!M128)</f>
        <v/>
      </c>
      <c r="K91" s="392" t="str">
        <f>IF(基本情報入力シート!R128="","",基本情報入力シート!R128)</f>
        <v/>
      </c>
      <c r="L91" s="392" t="str">
        <f>IF(基本情報入力シート!W128="","",基本情報入力シート!W128)</f>
        <v/>
      </c>
      <c r="M91" s="393" t="str">
        <f>IF(基本情報入力シート!X128="","",基本情報入力シート!X128)</f>
        <v/>
      </c>
      <c r="N91" s="394" t="str">
        <f>IF(基本情報入力シート!Y128="","",基本情報入力シート!Y128)</f>
        <v/>
      </c>
      <c r="O91" s="59"/>
      <c r="P91" s="60"/>
      <c r="Q91" s="61"/>
      <c r="R91" s="62"/>
      <c r="S91" s="53"/>
      <c r="T91" s="385" t="str">
        <f>IFERROR(S91*VLOOKUP(AE91,【参考】数式用3!$AN$3:$BU$14,MATCH(N91,【参考】数式用3!$AN$2:$BU$2,0)),"")</f>
        <v/>
      </c>
      <c r="U91" s="63"/>
      <c r="V91" s="54"/>
      <c r="W91" s="77"/>
      <c r="X91" s="587" t="str">
        <f>IFERROR(V91*VLOOKUP(AF91,【参考】数式用3!$AN$15:$BU$23,MATCH(N91,【参考】数式用3!$AN$2:$BU$2,0)),"")</f>
        <v/>
      </c>
      <c r="Y91" s="588"/>
      <c r="Z91" s="64"/>
      <c r="AA91" s="55"/>
      <c r="AB91" s="395" t="str">
        <f>IFERROR(AA91*VLOOKUP(AG91,【参考】数式用3!$AN$24:$BU$27,MATCH(N91,【参考】数式用3!$AN$2:$BU$2,0)),"")</f>
        <v/>
      </c>
      <c r="AC91" s="66"/>
      <c r="AD91" s="387" t="str">
        <f t="shared" si="7"/>
        <v/>
      </c>
      <c r="AE91" s="388" t="str">
        <f t="shared" si="8"/>
        <v/>
      </c>
      <c r="AF91" s="388" t="str">
        <f t="shared" si="9"/>
        <v/>
      </c>
      <c r="AG91" s="388" t="str">
        <f t="shared" si="10"/>
        <v/>
      </c>
    </row>
    <row r="92" spans="1:33" ht="24.9" customHeight="1">
      <c r="A92" s="390">
        <v>77</v>
      </c>
      <c r="B92" s="589" t="str">
        <f>IF(基本情報入力シート!C129="","",基本情報入力シート!C129)</f>
        <v/>
      </c>
      <c r="C92" s="590"/>
      <c r="D92" s="590"/>
      <c r="E92" s="590"/>
      <c r="F92" s="590"/>
      <c r="G92" s="590"/>
      <c r="H92" s="590"/>
      <c r="I92" s="591"/>
      <c r="J92" s="391" t="str">
        <f>IF(基本情報入力シート!M129="","",基本情報入力シート!M129)</f>
        <v/>
      </c>
      <c r="K92" s="392" t="str">
        <f>IF(基本情報入力シート!R129="","",基本情報入力シート!R129)</f>
        <v/>
      </c>
      <c r="L92" s="392" t="str">
        <f>IF(基本情報入力シート!W129="","",基本情報入力シート!W129)</f>
        <v/>
      </c>
      <c r="M92" s="393" t="str">
        <f>IF(基本情報入力シート!X129="","",基本情報入力シート!X129)</f>
        <v/>
      </c>
      <c r="N92" s="394" t="str">
        <f>IF(基本情報入力シート!Y129="","",基本情報入力シート!Y129)</f>
        <v/>
      </c>
      <c r="O92" s="59"/>
      <c r="P92" s="60"/>
      <c r="Q92" s="61"/>
      <c r="R92" s="62"/>
      <c r="S92" s="53"/>
      <c r="T92" s="385" t="str">
        <f>IFERROR(S92*VLOOKUP(AE92,【参考】数式用3!$AN$3:$BU$14,MATCH(N92,【参考】数式用3!$AN$2:$BU$2,0)),"")</f>
        <v/>
      </c>
      <c r="U92" s="63"/>
      <c r="V92" s="54"/>
      <c r="W92" s="77"/>
      <c r="X92" s="587" t="str">
        <f>IFERROR(V92*VLOOKUP(AF92,【参考】数式用3!$AN$15:$BU$23,MATCH(N92,【参考】数式用3!$AN$2:$BU$2,0)),"")</f>
        <v/>
      </c>
      <c r="Y92" s="588"/>
      <c r="Z92" s="64"/>
      <c r="AA92" s="55"/>
      <c r="AB92" s="395" t="str">
        <f>IFERROR(AA92*VLOOKUP(AG92,【参考】数式用3!$AN$24:$BU$27,MATCH(N92,【参考】数式用3!$AN$2:$BU$2,0)),"")</f>
        <v/>
      </c>
      <c r="AC92" s="66"/>
      <c r="AD92" s="387" t="str">
        <f t="shared" si="7"/>
        <v/>
      </c>
      <c r="AE92" s="388" t="str">
        <f t="shared" si="8"/>
        <v/>
      </c>
      <c r="AF92" s="388" t="str">
        <f t="shared" si="9"/>
        <v/>
      </c>
      <c r="AG92" s="388" t="str">
        <f t="shared" si="10"/>
        <v/>
      </c>
    </row>
    <row r="93" spans="1:33" ht="24.9" customHeight="1">
      <c r="A93" s="390">
        <v>78</v>
      </c>
      <c r="B93" s="589" t="str">
        <f>IF(基本情報入力シート!C130="","",基本情報入力シート!C130)</f>
        <v/>
      </c>
      <c r="C93" s="590"/>
      <c r="D93" s="590"/>
      <c r="E93" s="590"/>
      <c r="F93" s="590"/>
      <c r="G93" s="590"/>
      <c r="H93" s="590"/>
      <c r="I93" s="591"/>
      <c r="J93" s="391" t="str">
        <f>IF(基本情報入力シート!M130="","",基本情報入力シート!M130)</f>
        <v/>
      </c>
      <c r="K93" s="392" t="str">
        <f>IF(基本情報入力シート!R130="","",基本情報入力シート!R130)</f>
        <v/>
      </c>
      <c r="L93" s="392" t="str">
        <f>IF(基本情報入力シート!W130="","",基本情報入力シート!W130)</f>
        <v/>
      </c>
      <c r="M93" s="393" t="str">
        <f>IF(基本情報入力シート!X130="","",基本情報入力シート!X130)</f>
        <v/>
      </c>
      <c r="N93" s="394" t="str">
        <f>IF(基本情報入力シート!Y130="","",基本情報入力シート!Y130)</f>
        <v/>
      </c>
      <c r="O93" s="59"/>
      <c r="P93" s="60"/>
      <c r="Q93" s="61"/>
      <c r="R93" s="62"/>
      <c r="S93" s="53"/>
      <c r="T93" s="385" t="str">
        <f>IFERROR(S93*VLOOKUP(AE93,【参考】数式用3!$AN$3:$BU$14,MATCH(N93,【参考】数式用3!$AN$2:$BU$2,0)),"")</f>
        <v/>
      </c>
      <c r="U93" s="63"/>
      <c r="V93" s="54"/>
      <c r="W93" s="77"/>
      <c r="X93" s="587" t="str">
        <f>IFERROR(V93*VLOOKUP(AF93,【参考】数式用3!$AN$15:$BU$23,MATCH(N93,【参考】数式用3!$AN$2:$BU$2,0)),"")</f>
        <v/>
      </c>
      <c r="Y93" s="588"/>
      <c r="Z93" s="64"/>
      <c r="AA93" s="55"/>
      <c r="AB93" s="395" t="str">
        <f>IFERROR(AA93*VLOOKUP(AG93,【参考】数式用3!$AN$24:$BU$27,MATCH(N93,【参考】数式用3!$AN$2:$BU$2,0)),"")</f>
        <v/>
      </c>
      <c r="AC93" s="66"/>
      <c r="AD93" s="387" t="str">
        <f t="shared" si="7"/>
        <v/>
      </c>
      <c r="AE93" s="388" t="str">
        <f t="shared" si="8"/>
        <v/>
      </c>
      <c r="AF93" s="388" t="str">
        <f t="shared" si="9"/>
        <v/>
      </c>
      <c r="AG93" s="388" t="str">
        <f t="shared" si="10"/>
        <v/>
      </c>
    </row>
    <row r="94" spans="1:33" ht="24.9" customHeight="1">
      <c r="A94" s="390">
        <v>79</v>
      </c>
      <c r="B94" s="589" t="str">
        <f>IF(基本情報入力シート!C131="","",基本情報入力シート!C131)</f>
        <v/>
      </c>
      <c r="C94" s="590"/>
      <c r="D94" s="590"/>
      <c r="E94" s="590"/>
      <c r="F94" s="590"/>
      <c r="G94" s="590"/>
      <c r="H94" s="590"/>
      <c r="I94" s="591"/>
      <c r="J94" s="391" t="str">
        <f>IF(基本情報入力シート!M131="","",基本情報入力シート!M131)</f>
        <v/>
      </c>
      <c r="K94" s="392" t="str">
        <f>IF(基本情報入力シート!R131="","",基本情報入力シート!R131)</f>
        <v/>
      </c>
      <c r="L94" s="392" t="str">
        <f>IF(基本情報入力シート!W131="","",基本情報入力シート!W131)</f>
        <v/>
      </c>
      <c r="M94" s="393" t="str">
        <f>IF(基本情報入力シート!X131="","",基本情報入力シート!X131)</f>
        <v/>
      </c>
      <c r="N94" s="394" t="str">
        <f>IF(基本情報入力シート!Y131="","",基本情報入力シート!Y131)</f>
        <v/>
      </c>
      <c r="O94" s="59"/>
      <c r="P94" s="60"/>
      <c r="Q94" s="61"/>
      <c r="R94" s="62"/>
      <c r="S94" s="53"/>
      <c r="T94" s="385" t="str">
        <f>IFERROR(S94*VLOOKUP(AE94,【参考】数式用3!$AN$3:$BU$14,MATCH(N94,【参考】数式用3!$AN$2:$BU$2,0)),"")</f>
        <v/>
      </c>
      <c r="U94" s="63"/>
      <c r="V94" s="54"/>
      <c r="W94" s="77"/>
      <c r="X94" s="587" t="str">
        <f>IFERROR(V94*VLOOKUP(AF94,【参考】数式用3!$AN$15:$BU$23,MATCH(N94,【参考】数式用3!$AN$2:$BU$2,0)),"")</f>
        <v/>
      </c>
      <c r="Y94" s="588"/>
      <c r="Z94" s="64"/>
      <c r="AA94" s="55"/>
      <c r="AB94" s="395" t="str">
        <f>IFERROR(AA94*VLOOKUP(AG94,【参考】数式用3!$AN$24:$BU$27,MATCH(N94,【参考】数式用3!$AN$2:$BU$2,0)),"")</f>
        <v/>
      </c>
      <c r="AC94" s="66"/>
      <c r="AD94" s="387" t="str">
        <f t="shared" si="7"/>
        <v/>
      </c>
      <c r="AE94" s="388" t="str">
        <f t="shared" si="8"/>
        <v/>
      </c>
      <c r="AF94" s="388" t="str">
        <f t="shared" si="9"/>
        <v/>
      </c>
      <c r="AG94" s="388" t="str">
        <f t="shared" si="10"/>
        <v/>
      </c>
    </row>
    <row r="95" spans="1:33" ht="24.9" customHeight="1">
      <c r="A95" s="390">
        <v>80</v>
      </c>
      <c r="B95" s="589" t="str">
        <f>IF(基本情報入力シート!C132="","",基本情報入力シート!C132)</f>
        <v/>
      </c>
      <c r="C95" s="590"/>
      <c r="D95" s="590"/>
      <c r="E95" s="590"/>
      <c r="F95" s="590"/>
      <c r="G95" s="590"/>
      <c r="H95" s="590"/>
      <c r="I95" s="591"/>
      <c r="J95" s="391" t="str">
        <f>IF(基本情報入力シート!M132="","",基本情報入力シート!M132)</f>
        <v/>
      </c>
      <c r="K95" s="392" t="str">
        <f>IF(基本情報入力シート!R132="","",基本情報入力シート!R132)</f>
        <v/>
      </c>
      <c r="L95" s="392" t="str">
        <f>IF(基本情報入力シート!W132="","",基本情報入力シート!W132)</f>
        <v/>
      </c>
      <c r="M95" s="393" t="str">
        <f>IF(基本情報入力シート!X132="","",基本情報入力シート!X132)</f>
        <v/>
      </c>
      <c r="N95" s="394" t="str">
        <f>IF(基本情報入力シート!Y132="","",基本情報入力シート!Y132)</f>
        <v/>
      </c>
      <c r="O95" s="59"/>
      <c r="P95" s="60"/>
      <c r="Q95" s="61"/>
      <c r="R95" s="62"/>
      <c r="S95" s="53"/>
      <c r="T95" s="385" t="str">
        <f>IFERROR(S95*VLOOKUP(AE95,【参考】数式用3!$AN$3:$BU$14,MATCH(N95,【参考】数式用3!$AN$2:$BU$2,0)),"")</f>
        <v/>
      </c>
      <c r="U95" s="63"/>
      <c r="V95" s="54"/>
      <c r="W95" s="77"/>
      <c r="X95" s="587" t="str">
        <f>IFERROR(V95*VLOOKUP(AF95,【参考】数式用3!$AN$15:$BU$23,MATCH(N95,【参考】数式用3!$AN$2:$BU$2,0)),"")</f>
        <v/>
      </c>
      <c r="Y95" s="588"/>
      <c r="Z95" s="64"/>
      <c r="AA95" s="55"/>
      <c r="AB95" s="395" t="str">
        <f>IFERROR(AA95*VLOOKUP(AG95,【参考】数式用3!$AN$24:$BU$27,MATCH(N95,【参考】数式用3!$AN$2:$BU$2,0)),"")</f>
        <v/>
      </c>
      <c r="AC95" s="66"/>
      <c r="AD95" s="387" t="str">
        <f t="shared" si="7"/>
        <v/>
      </c>
      <c r="AE95" s="388" t="str">
        <f t="shared" si="8"/>
        <v/>
      </c>
      <c r="AF95" s="388" t="str">
        <f t="shared" si="9"/>
        <v/>
      </c>
      <c r="AG95" s="388" t="str">
        <f t="shared" si="10"/>
        <v/>
      </c>
    </row>
    <row r="96" spans="1:33" ht="24.9" customHeight="1">
      <c r="A96" s="390">
        <v>81</v>
      </c>
      <c r="B96" s="589" t="str">
        <f>IF(基本情報入力シート!C133="","",基本情報入力シート!C133)</f>
        <v/>
      </c>
      <c r="C96" s="590"/>
      <c r="D96" s="590"/>
      <c r="E96" s="590"/>
      <c r="F96" s="590"/>
      <c r="G96" s="590"/>
      <c r="H96" s="590"/>
      <c r="I96" s="591"/>
      <c r="J96" s="391" t="str">
        <f>IF(基本情報入力シート!M133="","",基本情報入力シート!M133)</f>
        <v/>
      </c>
      <c r="K96" s="392" t="str">
        <f>IF(基本情報入力シート!R133="","",基本情報入力シート!R133)</f>
        <v/>
      </c>
      <c r="L96" s="392" t="str">
        <f>IF(基本情報入力シート!W133="","",基本情報入力シート!W133)</f>
        <v/>
      </c>
      <c r="M96" s="393" t="str">
        <f>IF(基本情報入力シート!X133="","",基本情報入力シート!X133)</f>
        <v/>
      </c>
      <c r="N96" s="394" t="str">
        <f>IF(基本情報入力シート!Y133="","",基本情報入力シート!Y133)</f>
        <v/>
      </c>
      <c r="O96" s="59"/>
      <c r="P96" s="60"/>
      <c r="Q96" s="61"/>
      <c r="R96" s="62"/>
      <c r="S96" s="53"/>
      <c r="T96" s="385" t="str">
        <f>IFERROR(S96*VLOOKUP(AE96,【参考】数式用3!$AN$3:$BU$14,MATCH(N96,【参考】数式用3!$AN$2:$BU$2,0)),"")</f>
        <v/>
      </c>
      <c r="U96" s="63"/>
      <c r="V96" s="54"/>
      <c r="W96" s="77"/>
      <c r="X96" s="587" t="str">
        <f>IFERROR(V96*VLOOKUP(AF96,【参考】数式用3!$AN$15:$BU$23,MATCH(N96,【参考】数式用3!$AN$2:$BU$2,0)),"")</f>
        <v/>
      </c>
      <c r="Y96" s="588"/>
      <c r="Z96" s="64"/>
      <c r="AA96" s="55"/>
      <c r="AB96" s="395" t="str">
        <f>IFERROR(AA96*VLOOKUP(AG96,【参考】数式用3!$AN$24:$BU$27,MATCH(N96,【参考】数式用3!$AN$2:$BU$2,0)),"")</f>
        <v/>
      </c>
      <c r="AC96" s="66"/>
      <c r="AD96" s="387" t="str">
        <f t="shared" si="7"/>
        <v/>
      </c>
      <c r="AE96" s="388" t="str">
        <f t="shared" si="8"/>
        <v/>
      </c>
      <c r="AF96" s="388" t="str">
        <f t="shared" si="9"/>
        <v/>
      </c>
      <c r="AG96" s="388" t="str">
        <f t="shared" si="10"/>
        <v/>
      </c>
    </row>
    <row r="97" spans="1:33" ht="24.9" customHeight="1">
      <c r="A97" s="390">
        <v>82</v>
      </c>
      <c r="B97" s="589" t="str">
        <f>IF(基本情報入力シート!C134="","",基本情報入力シート!C134)</f>
        <v/>
      </c>
      <c r="C97" s="590"/>
      <c r="D97" s="590"/>
      <c r="E97" s="590"/>
      <c r="F97" s="590"/>
      <c r="G97" s="590"/>
      <c r="H97" s="590"/>
      <c r="I97" s="591"/>
      <c r="J97" s="391" t="str">
        <f>IF(基本情報入力シート!M134="","",基本情報入力シート!M134)</f>
        <v/>
      </c>
      <c r="K97" s="392" t="str">
        <f>IF(基本情報入力シート!R134="","",基本情報入力シート!R134)</f>
        <v/>
      </c>
      <c r="L97" s="392" t="str">
        <f>IF(基本情報入力シート!W134="","",基本情報入力シート!W134)</f>
        <v/>
      </c>
      <c r="M97" s="393" t="str">
        <f>IF(基本情報入力シート!X134="","",基本情報入力シート!X134)</f>
        <v/>
      </c>
      <c r="N97" s="394" t="str">
        <f>IF(基本情報入力シート!Y134="","",基本情報入力シート!Y134)</f>
        <v/>
      </c>
      <c r="O97" s="59"/>
      <c r="P97" s="60"/>
      <c r="Q97" s="61"/>
      <c r="R97" s="62"/>
      <c r="S97" s="53"/>
      <c r="T97" s="385" t="str">
        <f>IFERROR(S97*VLOOKUP(AE97,【参考】数式用3!$AN$3:$BU$14,MATCH(N97,【参考】数式用3!$AN$2:$BU$2,0)),"")</f>
        <v/>
      </c>
      <c r="U97" s="63"/>
      <c r="V97" s="54"/>
      <c r="W97" s="77"/>
      <c r="X97" s="587" t="str">
        <f>IFERROR(V97*VLOOKUP(AF97,【参考】数式用3!$AN$15:$BU$23,MATCH(N97,【参考】数式用3!$AN$2:$BU$2,0)),"")</f>
        <v/>
      </c>
      <c r="Y97" s="588"/>
      <c r="Z97" s="64"/>
      <c r="AA97" s="55"/>
      <c r="AB97" s="395" t="str">
        <f>IFERROR(AA97*VLOOKUP(AG97,【参考】数式用3!$AN$24:$BU$27,MATCH(N97,【参考】数式用3!$AN$2:$BU$2,0)),"")</f>
        <v/>
      </c>
      <c r="AC97" s="66"/>
      <c r="AD97" s="387" t="str">
        <f t="shared" si="7"/>
        <v/>
      </c>
      <c r="AE97" s="388" t="str">
        <f t="shared" si="8"/>
        <v/>
      </c>
      <c r="AF97" s="388" t="str">
        <f t="shared" si="9"/>
        <v/>
      </c>
      <c r="AG97" s="388" t="str">
        <f t="shared" si="10"/>
        <v/>
      </c>
    </row>
    <row r="98" spans="1:33" ht="24.9" customHeight="1">
      <c r="A98" s="390">
        <v>83</v>
      </c>
      <c r="B98" s="589" t="str">
        <f>IF(基本情報入力シート!C135="","",基本情報入力シート!C135)</f>
        <v/>
      </c>
      <c r="C98" s="590"/>
      <c r="D98" s="590"/>
      <c r="E98" s="590"/>
      <c r="F98" s="590"/>
      <c r="G98" s="590"/>
      <c r="H98" s="590"/>
      <c r="I98" s="591"/>
      <c r="J98" s="391" t="str">
        <f>IF(基本情報入力シート!M135="","",基本情報入力シート!M135)</f>
        <v/>
      </c>
      <c r="K98" s="392" t="str">
        <f>IF(基本情報入力シート!R135="","",基本情報入力シート!R135)</f>
        <v/>
      </c>
      <c r="L98" s="392" t="str">
        <f>IF(基本情報入力シート!W135="","",基本情報入力シート!W135)</f>
        <v/>
      </c>
      <c r="M98" s="393" t="str">
        <f>IF(基本情報入力シート!X135="","",基本情報入力シート!X135)</f>
        <v/>
      </c>
      <c r="N98" s="394" t="str">
        <f>IF(基本情報入力シート!Y135="","",基本情報入力シート!Y135)</f>
        <v/>
      </c>
      <c r="O98" s="59"/>
      <c r="P98" s="60"/>
      <c r="Q98" s="61"/>
      <c r="R98" s="62"/>
      <c r="S98" s="53"/>
      <c r="T98" s="385" t="str">
        <f>IFERROR(S98*VLOOKUP(AE98,【参考】数式用3!$AN$3:$BU$14,MATCH(N98,【参考】数式用3!$AN$2:$BU$2,0)),"")</f>
        <v/>
      </c>
      <c r="U98" s="63"/>
      <c r="V98" s="54"/>
      <c r="W98" s="77"/>
      <c r="X98" s="587" t="str">
        <f>IFERROR(V98*VLOOKUP(AF98,【参考】数式用3!$AN$15:$BU$23,MATCH(N98,【参考】数式用3!$AN$2:$BU$2,0)),"")</f>
        <v/>
      </c>
      <c r="Y98" s="588"/>
      <c r="Z98" s="64"/>
      <c r="AA98" s="55"/>
      <c r="AB98" s="395" t="str">
        <f>IFERROR(AA98*VLOOKUP(AG98,【参考】数式用3!$AN$24:$BU$27,MATCH(N98,【参考】数式用3!$AN$2:$BU$2,0)),"")</f>
        <v/>
      </c>
      <c r="AC98" s="66"/>
      <c r="AD98" s="387" t="str">
        <f t="shared" si="7"/>
        <v/>
      </c>
      <c r="AE98" s="388" t="str">
        <f t="shared" si="8"/>
        <v/>
      </c>
      <c r="AF98" s="388" t="str">
        <f t="shared" si="9"/>
        <v/>
      </c>
      <c r="AG98" s="388" t="str">
        <f t="shared" si="10"/>
        <v/>
      </c>
    </row>
    <row r="99" spans="1:33" ht="24.9" customHeight="1">
      <c r="A99" s="390">
        <v>84</v>
      </c>
      <c r="B99" s="589" t="str">
        <f>IF(基本情報入力シート!C136="","",基本情報入力シート!C136)</f>
        <v/>
      </c>
      <c r="C99" s="590"/>
      <c r="D99" s="590"/>
      <c r="E99" s="590"/>
      <c r="F99" s="590"/>
      <c r="G99" s="590"/>
      <c r="H99" s="590"/>
      <c r="I99" s="591"/>
      <c r="J99" s="391" t="str">
        <f>IF(基本情報入力シート!M136="","",基本情報入力シート!M136)</f>
        <v/>
      </c>
      <c r="K99" s="392" t="str">
        <f>IF(基本情報入力シート!R136="","",基本情報入力シート!R136)</f>
        <v/>
      </c>
      <c r="L99" s="392" t="str">
        <f>IF(基本情報入力シート!W136="","",基本情報入力シート!W136)</f>
        <v/>
      </c>
      <c r="M99" s="393" t="str">
        <f>IF(基本情報入力シート!X136="","",基本情報入力シート!X136)</f>
        <v/>
      </c>
      <c r="N99" s="394" t="str">
        <f>IF(基本情報入力シート!Y136="","",基本情報入力シート!Y136)</f>
        <v/>
      </c>
      <c r="O99" s="59"/>
      <c r="P99" s="60"/>
      <c r="Q99" s="61"/>
      <c r="R99" s="62"/>
      <c r="S99" s="53"/>
      <c r="T99" s="385" t="str">
        <f>IFERROR(S99*VLOOKUP(AE99,【参考】数式用3!$AN$3:$BU$14,MATCH(N99,【参考】数式用3!$AN$2:$BU$2,0)),"")</f>
        <v/>
      </c>
      <c r="U99" s="63"/>
      <c r="V99" s="54"/>
      <c r="W99" s="77"/>
      <c r="X99" s="587" t="str">
        <f>IFERROR(V99*VLOOKUP(AF99,【参考】数式用3!$AN$15:$BU$23,MATCH(N99,【参考】数式用3!$AN$2:$BU$2,0)),"")</f>
        <v/>
      </c>
      <c r="Y99" s="588"/>
      <c r="Z99" s="64"/>
      <c r="AA99" s="55"/>
      <c r="AB99" s="395" t="str">
        <f>IFERROR(AA99*VLOOKUP(AG99,【参考】数式用3!$AN$24:$BU$27,MATCH(N99,【参考】数式用3!$AN$2:$BU$2,0)),"")</f>
        <v/>
      </c>
      <c r="AC99" s="66"/>
      <c r="AD99" s="387" t="str">
        <f t="shared" si="7"/>
        <v/>
      </c>
      <c r="AE99" s="388" t="str">
        <f t="shared" si="8"/>
        <v/>
      </c>
      <c r="AF99" s="388" t="str">
        <f t="shared" si="9"/>
        <v/>
      </c>
      <c r="AG99" s="388" t="str">
        <f t="shared" si="10"/>
        <v/>
      </c>
    </row>
    <row r="100" spans="1:33" ht="24.9" customHeight="1">
      <c r="A100" s="390">
        <v>85</v>
      </c>
      <c r="B100" s="589" t="str">
        <f>IF(基本情報入力シート!C137="","",基本情報入力シート!C137)</f>
        <v/>
      </c>
      <c r="C100" s="590"/>
      <c r="D100" s="590"/>
      <c r="E100" s="590"/>
      <c r="F100" s="590"/>
      <c r="G100" s="590"/>
      <c r="H100" s="590"/>
      <c r="I100" s="591"/>
      <c r="J100" s="391" t="str">
        <f>IF(基本情報入力シート!M137="","",基本情報入力シート!M137)</f>
        <v/>
      </c>
      <c r="K100" s="392" t="str">
        <f>IF(基本情報入力シート!R137="","",基本情報入力シート!R137)</f>
        <v/>
      </c>
      <c r="L100" s="392" t="str">
        <f>IF(基本情報入力シート!W137="","",基本情報入力シート!W137)</f>
        <v/>
      </c>
      <c r="M100" s="393" t="str">
        <f>IF(基本情報入力シート!X137="","",基本情報入力シート!X137)</f>
        <v/>
      </c>
      <c r="N100" s="394" t="str">
        <f>IF(基本情報入力シート!Y137="","",基本情報入力シート!Y137)</f>
        <v/>
      </c>
      <c r="O100" s="59"/>
      <c r="P100" s="60"/>
      <c r="Q100" s="61"/>
      <c r="R100" s="62"/>
      <c r="S100" s="53"/>
      <c r="T100" s="385" t="str">
        <f>IFERROR(S100*VLOOKUP(AE100,【参考】数式用3!$AN$3:$BU$14,MATCH(N100,【参考】数式用3!$AN$2:$BU$2,0)),"")</f>
        <v/>
      </c>
      <c r="U100" s="63"/>
      <c r="V100" s="54"/>
      <c r="W100" s="77"/>
      <c r="X100" s="587" t="str">
        <f>IFERROR(V100*VLOOKUP(AF100,【参考】数式用3!$AN$15:$BU$23,MATCH(N100,【参考】数式用3!$AN$2:$BU$2,0)),"")</f>
        <v/>
      </c>
      <c r="Y100" s="588"/>
      <c r="Z100" s="64"/>
      <c r="AA100" s="55"/>
      <c r="AB100" s="395" t="str">
        <f>IFERROR(AA100*VLOOKUP(AG100,【参考】数式用3!$AN$24:$BU$27,MATCH(N100,【参考】数式用3!$AN$2:$BU$2,0)),"")</f>
        <v/>
      </c>
      <c r="AC100" s="66"/>
      <c r="AD100" s="387" t="str">
        <f t="shared" si="7"/>
        <v/>
      </c>
      <c r="AE100" s="388" t="str">
        <f t="shared" si="8"/>
        <v/>
      </c>
      <c r="AF100" s="388" t="str">
        <f t="shared" si="9"/>
        <v/>
      </c>
      <c r="AG100" s="388" t="str">
        <f t="shared" si="10"/>
        <v/>
      </c>
    </row>
    <row r="101" spans="1:33" ht="24.9" customHeight="1">
      <c r="A101" s="390">
        <v>86</v>
      </c>
      <c r="B101" s="589" t="str">
        <f>IF(基本情報入力シート!C138="","",基本情報入力シート!C138)</f>
        <v/>
      </c>
      <c r="C101" s="590"/>
      <c r="D101" s="590"/>
      <c r="E101" s="590"/>
      <c r="F101" s="590"/>
      <c r="G101" s="590"/>
      <c r="H101" s="590"/>
      <c r="I101" s="591"/>
      <c r="J101" s="391" t="str">
        <f>IF(基本情報入力シート!M138="","",基本情報入力シート!M138)</f>
        <v/>
      </c>
      <c r="K101" s="392" t="str">
        <f>IF(基本情報入力シート!R138="","",基本情報入力シート!R138)</f>
        <v/>
      </c>
      <c r="L101" s="392" t="str">
        <f>IF(基本情報入力シート!W138="","",基本情報入力シート!W138)</f>
        <v/>
      </c>
      <c r="M101" s="393" t="str">
        <f>IF(基本情報入力シート!X138="","",基本情報入力シート!X138)</f>
        <v/>
      </c>
      <c r="N101" s="394" t="str">
        <f>IF(基本情報入力シート!Y138="","",基本情報入力シート!Y138)</f>
        <v/>
      </c>
      <c r="O101" s="59"/>
      <c r="P101" s="60"/>
      <c r="Q101" s="61"/>
      <c r="R101" s="62"/>
      <c r="S101" s="53"/>
      <c r="T101" s="385" t="str">
        <f>IFERROR(S101*VLOOKUP(AE101,【参考】数式用3!$AN$3:$BU$14,MATCH(N101,【参考】数式用3!$AN$2:$BU$2,0)),"")</f>
        <v/>
      </c>
      <c r="U101" s="63"/>
      <c r="V101" s="54"/>
      <c r="W101" s="77"/>
      <c r="X101" s="587" t="str">
        <f>IFERROR(V101*VLOOKUP(AF101,【参考】数式用3!$AN$15:$BU$23,MATCH(N101,【参考】数式用3!$AN$2:$BU$2,0)),"")</f>
        <v/>
      </c>
      <c r="Y101" s="588"/>
      <c r="Z101" s="64"/>
      <c r="AA101" s="55"/>
      <c r="AB101" s="395" t="str">
        <f>IFERROR(AA101*VLOOKUP(AG101,【参考】数式用3!$AN$24:$BU$27,MATCH(N101,【参考】数式用3!$AN$2:$BU$2,0)),"")</f>
        <v/>
      </c>
      <c r="AC101" s="66"/>
      <c r="AD101" s="387" t="str">
        <f t="shared" si="7"/>
        <v/>
      </c>
      <c r="AE101" s="388" t="str">
        <f t="shared" si="8"/>
        <v/>
      </c>
      <c r="AF101" s="388" t="str">
        <f t="shared" si="9"/>
        <v/>
      </c>
      <c r="AG101" s="388" t="str">
        <f t="shared" si="10"/>
        <v/>
      </c>
    </row>
    <row r="102" spans="1:33" ht="24.9" customHeight="1">
      <c r="A102" s="390">
        <v>87</v>
      </c>
      <c r="B102" s="589" t="str">
        <f>IF(基本情報入力シート!C139="","",基本情報入力シート!C139)</f>
        <v/>
      </c>
      <c r="C102" s="590"/>
      <c r="D102" s="590"/>
      <c r="E102" s="590"/>
      <c r="F102" s="590"/>
      <c r="G102" s="590"/>
      <c r="H102" s="590"/>
      <c r="I102" s="591"/>
      <c r="J102" s="391" t="str">
        <f>IF(基本情報入力シート!M139="","",基本情報入力シート!M139)</f>
        <v/>
      </c>
      <c r="K102" s="392" t="str">
        <f>IF(基本情報入力シート!R139="","",基本情報入力シート!R139)</f>
        <v/>
      </c>
      <c r="L102" s="392" t="str">
        <f>IF(基本情報入力シート!W139="","",基本情報入力シート!W139)</f>
        <v/>
      </c>
      <c r="M102" s="393" t="str">
        <f>IF(基本情報入力シート!X139="","",基本情報入力シート!X139)</f>
        <v/>
      </c>
      <c r="N102" s="394" t="str">
        <f>IF(基本情報入力シート!Y139="","",基本情報入力シート!Y139)</f>
        <v/>
      </c>
      <c r="O102" s="59"/>
      <c r="P102" s="60"/>
      <c r="Q102" s="61"/>
      <c r="R102" s="62"/>
      <c r="S102" s="53"/>
      <c r="T102" s="385" t="str">
        <f>IFERROR(S102*VLOOKUP(AE102,【参考】数式用3!$AN$3:$BU$14,MATCH(N102,【参考】数式用3!$AN$2:$BU$2,0)),"")</f>
        <v/>
      </c>
      <c r="U102" s="63"/>
      <c r="V102" s="54"/>
      <c r="W102" s="77"/>
      <c r="X102" s="587" t="str">
        <f>IFERROR(V102*VLOOKUP(AF102,【参考】数式用3!$AN$15:$BU$23,MATCH(N102,【参考】数式用3!$AN$2:$BU$2,0)),"")</f>
        <v/>
      </c>
      <c r="Y102" s="588"/>
      <c r="Z102" s="64"/>
      <c r="AA102" s="55"/>
      <c r="AB102" s="395" t="str">
        <f>IFERROR(AA102*VLOOKUP(AG102,【参考】数式用3!$AN$24:$BU$27,MATCH(N102,【参考】数式用3!$AN$2:$BU$2,0)),"")</f>
        <v/>
      </c>
      <c r="AC102" s="66"/>
      <c r="AD102" s="387" t="str">
        <f t="shared" si="7"/>
        <v/>
      </c>
      <c r="AE102" s="388" t="str">
        <f t="shared" si="8"/>
        <v/>
      </c>
      <c r="AF102" s="388" t="str">
        <f t="shared" si="9"/>
        <v/>
      </c>
      <c r="AG102" s="388" t="str">
        <f t="shared" si="10"/>
        <v/>
      </c>
    </row>
    <row r="103" spans="1:33" ht="24.9" customHeight="1">
      <c r="A103" s="390">
        <v>88</v>
      </c>
      <c r="B103" s="589" t="str">
        <f>IF(基本情報入力シート!C140="","",基本情報入力シート!C140)</f>
        <v/>
      </c>
      <c r="C103" s="590"/>
      <c r="D103" s="590"/>
      <c r="E103" s="590"/>
      <c r="F103" s="590"/>
      <c r="G103" s="590"/>
      <c r="H103" s="590"/>
      <c r="I103" s="591"/>
      <c r="J103" s="391" t="str">
        <f>IF(基本情報入力シート!M140="","",基本情報入力シート!M140)</f>
        <v/>
      </c>
      <c r="K103" s="392" t="str">
        <f>IF(基本情報入力シート!R140="","",基本情報入力シート!R140)</f>
        <v/>
      </c>
      <c r="L103" s="392" t="str">
        <f>IF(基本情報入力シート!W140="","",基本情報入力シート!W140)</f>
        <v/>
      </c>
      <c r="M103" s="393" t="str">
        <f>IF(基本情報入力シート!X140="","",基本情報入力シート!X140)</f>
        <v/>
      </c>
      <c r="N103" s="394" t="str">
        <f>IF(基本情報入力シート!Y140="","",基本情報入力シート!Y140)</f>
        <v/>
      </c>
      <c r="O103" s="59"/>
      <c r="P103" s="60"/>
      <c r="Q103" s="61"/>
      <c r="R103" s="62"/>
      <c r="S103" s="53"/>
      <c r="T103" s="385" t="str">
        <f>IFERROR(S103*VLOOKUP(AE103,【参考】数式用3!$AN$3:$BU$14,MATCH(N103,【参考】数式用3!$AN$2:$BU$2,0)),"")</f>
        <v/>
      </c>
      <c r="U103" s="63"/>
      <c r="V103" s="54"/>
      <c r="W103" s="77"/>
      <c r="X103" s="587" t="str">
        <f>IFERROR(V103*VLOOKUP(AF103,【参考】数式用3!$AN$15:$BU$23,MATCH(N103,【参考】数式用3!$AN$2:$BU$2,0)),"")</f>
        <v/>
      </c>
      <c r="Y103" s="588"/>
      <c r="Z103" s="64"/>
      <c r="AA103" s="55"/>
      <c r="AB103" s="395" t="str">
        <f>IFERROR(AA103*VLOOKUP(AG103,【参考】数式用3!$AN$24:$BU$27,MATCH(N103,【参考】数式用3!$AN$2:$BU$2,0)),"")</f>
        <v/>
      </c>
      <c r="AC103" s="66"/>
      <c r="AD103" s="387" t="str">
        <f t="shared" si="7"/>
        <v/>
      </c>
      <c r="AE103" s="388" t="str">
        <f t="shared" si="8"/>
        <v/>
      </c>
      <c r="AF103" s="388" t="str">
        <f t="shared" si="9"/>
        <v/>
      </c>
      <c r="AG103" s="388" t="str">
        <f t="shared" si="10"/>
        <v/>
      </c>
    </row>
    <row r="104" spans="1:33" ht="24.9" customHeight="1">
      <c r="A104" s="390">
        <v>89</v>
      </c>
      <c r="B104" s="589" t="str">
        <f>IF(基本情報入力シート!C141="","",基本情報入力シート!C141)</f>
        <v/>
      </c>
      <c r="C104" s="590"/>
      <c r="D104" s="590"/>
      <c r="E104" s="590"/>
      <c r="F104" s="590"/>
      <c r="G104" s="590"/>
      <c r="H104" s="590"/>
      <c r="I104" s="591"/>
      <c r="J104" s="391" t="str">
        <f>IF(基本情報入力シート!M141="","",基本情報入力シート!M141)</f>
        <v/>
      </c>
      <c r="K104" s="392" t="str">
        <f>IF(基本情報入力シート!R141="","",基本情報入力シート!R141)</f>
        <v/>
      </c>
      <c r="L104" s="392" t="str">
        <f>IF(基本情報入力シート!W141="","",基本情報入力シート!W141)</f>
        <v/>
      </c>
      <c r="M104" s="393" t="str">
        <f>IF(基本情報入力シート!X141="","",基本情報入力シート!X141)</f>
        <v/>
      </c>
      <c r="N104" s="394" t="str">
        <f>IF(基本情報入力シート!Y141="","",基本情報入力シート!Y141)</f>
        <v/>
      </c>
      <c r="O104" s="59"/>
      <c r="P104" s="60"/>
      <c r="Q104" s="61"/>
      <c r="R104" s="62"/>
      <c r="S104" s="53"/>
      <c r="T104" s="385" t="str">
        <f>IFERROR(S104*VLOOKUP(AE104,【参考】数式用3!$AN$3:$BU$14,MATCH(N104,【参考】数式用3!$AN$2:$BU$2,0)),"")</f>
        <v/>
      </c>
      <c r="U104" s="63"/>
      <c r="V104" s="54"/>
      <c r="W104" s="77"/>
      <c r="X104" s="587" t="str">
        <f>IFERROR(V104*VLOOKUP(AF104,【参考】数式用3!$AN$15:$BU$23,MATCH(N104,【参考】数式用3!$AN$2:$BU$2,0)),"")</f>
        <v/>
      </c>
      <c r="Y104" s="588"/>
      <c r="Z104" s="64"/>
      <c r="AA104" s="55"/>
      <c r="AB104" s="395" t="str">
        <f>IFERROR(AA104*VLOOKUP(AG104,【参考】数式用3!$AN$24:$BU$27,MATCH(N104,【参考】数式用3!$AN$2:$BU$2,0)),"")</f>
        <v/>
      </c>
      <c r="AC104" s="66"/>
      <c r="AD104" s="387" t="str">
        <f t="shared" si="7"/>
        <v/>
      </c>
      <c r="AE104" s="388" t="str">
        <f t="shared" si="8"/>
        <v/>
      </c>
      <c r="AF104" s="388" t="str">
        <f t="shared" si="9"/>
        <v/>
      </c>
      <c r="AG104" s="388" t="str">
        <f t="shared" si="10"/>
        <v/>
      </c>
    </row>
    <row r="105" spans="1:33" ht="24.9" customHeight="1">
      <c r="A105" s="390">
        <v>90</v>
      </c>
      <c r="B105" s="589" t="str">
        <f>IF(基本情報入力シート!C142="","",基本情報入力シート!C142)</f>
        <v/>
      </c>
      <c r="C105" s="590"/>
      <c r="D105" s="590"/>
      <c r="E105" s="590"/>
      <c r="F105" s="590"/>
      <c r="G105" s="590"/>
      <c r="H105" s="590"/>
      <c r="I105" s="591"/>
      <c r="J105" s="391" t="str">
        <f>IF(基本情報入力シート!M142="","",基本情報入力シート!M142)</f>
        <v/>
      </c>
      <c r="K105" s="392" t="str">
        <f>IF(基本情報入力シート!R142="","",基本情報入力シート!R142)</f>
        <v/>
      </c>
      <c r="L105" s="392" t="str">
        <f>IF(基本情報入力シート!W142="","",基本情報入力シート!W142)</f>
        <v/>
      </c>
      <c r="M105" s="393" t="str">
        <f>IF(基本情報入力シート!X142="","",基本情報入力シート!X142)</f>
        <v/>
      </c>
      <c r="N105" s="394" t="str">
        <f>IF(基本情報入力シート!Y142="","",基本情報入力シート!Y142)</f>
        <v/>
      </c>
      <c r="O105" s="59"/>
      <c r="P105" s="60"/>
      <c r="Q105" s="61"/>
      <c r="R105" s="62"/>
      <c r="S105" s="53"/>
      <c r="T105" s="385" t="str">
        <f>IFERROR(S105*VLOOKUP(AE105,【参考】数式用3!$AN$3:$BU$14,MATCH(N105,【参考】数式用3!$AN$2:$BU$2,0)),"")</f>
        <v/>
      </c>
      <c r="U105" s="63"/>
      <c r="V105" s="54"/>
      <c r="W105" s="77"/>
      <c r="X105" s="587" t="str">
        <f>IFERROR(V105*VLOOKUP(AF105,【参考】数式用3!$AN$15:$BU$23,MATCH(N105,【参考】数式用3!$AN$2:$BU$2,0)),"")</f>
        <v/>
      </c>
      <c r="Y105" s="588"/>
      <c r="Z105" s="64"/>
      <c r="AA105" s="55"/>
      <c r="AB105" s="395" t="str">
        <f>IFERROR(AA105*VLOOKUP(AG105,【参考】数式用3!$AN$24:$BU$27,MATCH(N105,【参考】数式用3!$AN$2:$BU$2,0)),"")</f>
        <v/>
      </c>
      <c r="AC105" s="66"/>
      <c r="AD105" s="387" t="str">
        <f t="shared" si="7"/>
        <v/>
      </c>
      <c r="AE105" s="388" t="str">
        <f t="shared" si="8"/>
        <v/>
      </c>
      <c r="AF105" s="388" t="str">
        <f t="shared" si="9"/>
        <v/>
      </c>
      <c r="AG105" s="388" t="str">
        <f t="shared" si="10"/>
        <v/>
      </c>
    </row>
    <row r="106" spans="1:33" ht="24.9" customHeight="1">
      <c r="A106" s="390">
        <v>91</v>
      </c>
      <c r="B106" s="589" t="str">
        <f>IF(基本情報入力シート!C143="","",基本情報入力シート!C143)</f>
        <v/>
      </c>
      <c r="C106" s="590"/>
      <c r="D106" s="590"/>
      <c r="E106" s="590"/>
      <c r="F106" s="590"/>
      <c r="G106" s="590"/>
      <c r="H106" s="590"/>
      <c r="I106" s="591"/>
      <c r="J106" s="391" t="str">
        <f>IF(基本情報入力シート!M143="","",基本情報入力シート!M143)</f>
        <v/>
      </c>
      <c r="K106" s="392" t="str">
        <f>IF(基本情報入力シート!R143="","",基本情報入力シート!R143)</f>
        <v/>
      </c>
      <c r="L106" s="392" t="str">
        <f>IF(基本情報入力シート!W143="","",基本情報入力シート!W143)</f>
        <v/>
      </c>
      <c r="M106" s="393" t="str">
        <f>IF(基本情報入力シート!X143="","",基本情報入力シート!X143)</f>
        <v/>
      </c>
      <c r="N106" s="394" t="str">
        <f>IF(基本情報入力シート!Y143="","",基本情報入力シート!Y143)</f>
        <v/>
      </c>
      <c r="O106" s="59"/>
      <c r="P106" s="60"/>
      <c r="Q106" s="61"/>
      <c r="R106" s="62"/>
      <c r="S106" s="53"/>
      <c r="T106" s="385" t="str">
        <f>IFERROR(S106*VLOOKUP(AE106,【参考】数式用3!$AN$3:$BU$14,MATCH(N106,【参考】数式用3!$AN$2:$BU$2,0)),"")</f>
        <v/>
      </c>
      <c r="U106" s="63"/>
      <c r="V106" s="54"/>
      <c r="W106" s="77"/>
      <c r="X106" s="587" t="str">
        <f>IFERROR(V106*VLOOKUP(AF106,【参考】数式用3!$AN$15:$BU$23,MATCH(N106,【参考】数式用3!$AN$2:$BU$2,0)),"")</f>
        <v/>
      </c>
      <c r="Y106" s="588"/>
      <c r="Z106" s="64"/>
      <c r="AA106" s="55"/>
      <c r="AB106" s="395" t="str">
        <f>IFERROR(AA106*VLOOKUP(AG106,【参考】数式用3!$AN$24:$BU$27,MATCH(N106,【参考】数式用3!$AN$2:$BU$2,0)),"")</f>
        <v/>
      </c>
      <c r="AC106" s="66"/>
      <c r="AD106" s="387" t="str">
        <f t="shared" si="7"/>
        <v/>
      </c>
      <c r="AE106" s="388" t="str">
        <f t="shared" si="8"/>
        <v/>
      </c>
      <c r="AF106" s="388" t="str">
        <f t="shared" si="9"/>
        <v/>
      </c>
      <c r="AG106" s="388" t="str">
        <f t="shared" si="10"/>
        <v/>
      </c>
    </row>
    <row r="107" spans="1:33" ht="24.9" customHeight="1">
      <c r="A107" s="390">
        <v>92</v>
      </c>
      <c r="B107" s="589" t="str">
        <f>IF(基本情報入力シート!C144="","",基本情報入力シート!C144)</f>
        <v/>
      </c>
      <c r="C107" s="590"/>
      <c r="D107" s="590"/>
      <c r="E107" s="590"/>
      <c r="F107" s="590"/>
      <c r="G107" s="590"/>
      <c r="H107" s="590"/>
      <c r="I107" s="591"/>
      <c r="J107" s="391" t="str">
        <f>IF(基本情報入力シート!M144="","",基本情報入力シート!M144)</f>
        <v/>
      </c>
      <c r="K107" s="392" t="str">
        <f>IF(基本情報入力シート!R144="","",基本情報入力シート!R144)</f>
        <v/>
      </c>
      <c r="L107" s="392" t="str">
        <f>IF(基本情報入力シート!W144="","",基本情報入力シート!W144)</f>
        <v/>
      </c>
      <c r="M107" s="393" t="str">
        <f>IF(基本情報入力シート!X144="","",基本情報入力シート!X144)</f>
        <v/>
      </c>
      <c r="N107" s="394" t="str">
        <f>IF(基本情報入力シート!Y144="","",基本情報入力シート!Y144)</f>
        <v/>
      </c>
      <c r="O107" s="59"/>
      <c r="P107" s="60"/>
      <c r="Q107" s="61"/>
      <c r="R107" s="62"/>
      <c r="S107" s="53"/>
      <c r="T107" s="385" t="str">
        <f>IFERROR(S107*VLOOKUP(AE107,【参考】数式用3!$AN$3:$BU$14,MATCH(N107,【参考】数式用3!$AN$2:$BU$2,0)),"")</f>
        <v/>
      </c>
      <c r="U107" s="63"/>
      <c r="V107" s="54"/>
      <c r="W107" s="77"/>
      <c r="X107" s="587" t="str">
        <f>IFERROR(V107*VLOOKUP(AF107,【参考】数式用3!$AN$15:$BU$23,MATCH(N107,【参考】数式用3!$AN$2:$BU$2,0)),"")</f>
        <v/>
      </c>
      <c r="Y107" s="588"/>
      <c r="Z107" s="64"/>
      <c r="AA107" s="55"/>
      <c r="AB107" s="395" t="str">
        <f>IFERROR(AA107*VLOOKUP(AG107,【参考】数式用3!$AN$24:$BU$27,MATCH(N107,【参考】数式用3!$AN$2:$BU$2,0)),"")</f>
        <v/>
      </c>
      <c r="AC107" s="66"/>
      <c r="AD107" s="387" t="str">
        <f t="shared" si="7"/>
        <v/>
      </c>
      <c r="AE107" s="388" t="str">
        <f t="shared" si="8"/>
        <v/>
      </c>
      <c r="AF107" s="388" t="str">
        <f t="shared" si="9"/>
        <v/>
      </c>
      <c r="AG107" s="388" t="str">
        <f t="shared" si="10"/>
        <v/>
      </c>
    </row>
    <row r="108" spans="1:33" ht="24.9" customHeight="1">
      <c r="A108" s="390">
        <v>93</v>
      </c>
      <c r="B108" s="589" t="str">
        <f>IF(基本情報入力シート!C145="","",基本情報入力シート!C145)</f>
        <v/>
      </c>
      <c r="C108" s="590"/>
      <c r="D108" s="590"/>
      <c r="E108" s="590"/>
      <c r="F108" s="590"/>
      <c r="G108" s="590"/>
      <c r="H108" s="590"/>
      <c r="I108" s="591"/>
      <c r="J108" s="391" t="str">
        <f>IF(基本情報入力シート!M145="","",基本情報入力シート!M145)</f>
        <v/>
      </c>
      <c r="K108" s="392" t="str">
        <f>IF(基本情報入力シート!R145="","",基本情報入力シート!R145)</f>
        <v/>
      </c>
      <c r="L108" s="392" t="str">
        <f>IF(基本情報入力シート!W145="","",基本情報入力シート!W145)</f>
        <v/>
      </c>
      <c r="M108" s="393" t="str">
        <f>IF(基本情報入力シート!X145="","",基本情報入力シート!X145)</f>
        <v/>
      </c>
      <c r="N108" s="394" t="str">
        <f>IF(基本情報入力シート!Y145="","",基本情報入力シート!Y145)</f>
        <v/>
      </c>
      <c r="O108" s="59"/>
      <c r="P108" s="60"/>
      <c r="Q108" s="61"/>
      <c r="R108" s="62"/>
      <c r="S108" s="53"/>
      <c r="T108" s="385" t="str">
        <f>IFERROR(S108*VLOOKUP(AE108,【参考】数式用3!$AN$3:$BU$14,MATCH(N108,【参考】数式用3!$AN$2:$BU$2,0)),"")</f>
        <v/>
      </c>
      <c r="U108" s="63"/>
      <c r="V108" s="54"/>
      <c r="W108" s="77"/>
      <c r="X108" s="587" t="str">
        <f>IFERROR(V108*VLOOKUP(AF108,【参考】数式用3!$AN$15:$BU$23,MATCH(N108,【参考】数式用3!$AN$2:$BU$2,0)),"")</f>
        <v/>
      </c>
      <c r="Y108" s="588"/>
      <c r="Z108" s="64"/>
      <c r="AA108" s="55"/>
      <c r="AB108" s="395" t="str">
        <f>IFERROR(AA108*VLOOKUP(AG108,【参考】数式用3!$AN$24:$BU$27,MATCH(N108,【参考】数式用3!$AN$2:$BU$2,0)),"")</f>
        <v/>
      </c>
      <c r="AC108" s="66"/>
      <c r="AD108" s="387" t="str">
        <f t="shared" si="7"/>
        <v/>
      </c>
      <c r="AE108" s="388" t="str">
        <f t="shared" si="8"/>
        <v/>
      </c>
      <c r="AF108" s="388" t="str">
        <f t="shared" si="9"/>
        <v/>
      </c>
      <c r="AG108" s="388" t="str">
        <f t="shared" si="10"/>
        <v/>
      </c>
    </row>
    <row r="109" spans="1:33" ht="24.9" customHeight="1">
      <c r="A109" s="390">
        <v>94</v>
      </c>
      <c r="B109" s="589" t="str">
        <f>IF(基本情報入力シート!C146="","",基本情報入力シート!C146)</f>
        <v/>
      </c>
      <c r="C109" s="590"/>
      <c r="D109" s="590"/>
      <c r="E109" s="590"/>
      <c r="F109" s="590"/>
      <c r="G109" s="590"/>
      <c r="H109" s="590"/>
      <c r="I109" s="591"/>
      <c r="J109" s="391" t="str">
        <f>IF(基本情報入力シート!M146="","",基本情報入力シート!M146)</f>
        <v/>
      </c>
      <c r="K109" s="392" t="str">
        <f>IF(基本情報入力シート!R146="","",基本情報入力シート!R146)</f>
        <v/>
      </c>
      <c r="L109" s="392" t="str">
        <f>IF(基本情報入力シート!W146="","",基本情報入力シート!W146)</f>
        <v/>
      </c>
      <c r="M109" s="393" t="str">
        <f>IF(基本情報入力シート!X146="","",基本情報入力シート!X146)</f>
        <v/>
      </c>
      <c r="N109" s="394" t="str">
        <f>IF(基本情報入力シート!Y146="","",基本情報入力シート!Y146)</f>
        <v/>
      </c>
      <c r="O109" s="59"/>
      <c r="P109" s="60"/>
      <c r="Q109" s="61"/>
      <c r="R109" s="62"/>
      <c r="S109" s="53"/>
      <c r="T109" s="385" t="str">
        <f>IFERROR(S109*VLOOKUP(AE109,【参考】数式用3!$AN$3:$BU$14,MATCH(N109,【参考】数式用3!$AN$2:$BU$2,0)),"")</f>
        <v/>
      </c>
      <c r="U109" s="63"/>
      <c r="V109" s="54"/>
      <c r="W109" s="77"/>
      <c r="X109" s="587" t="str">
        <f>IFERROR(V109*VLOOKUP(AF109,【参考】数式用3!$AN$15:$BU$23,MATCH(N109,【参考】数式用3!$AN$2:$BU$2,0)),"")</f>
        <v/>
      </c>
      <c r="Y109" s="588"/>
      <c r="Z109" s="64"/>
      <c r="AA109" s="55"/>
      <c r="AB109" s="395" t="str">
        <f>IFERROR(AA109*VLOOKUP(AG109,【参考】数式用3!$AN$24:$BU$27,MATCH(N109,【参考】数式用3!$AN$2:$BU$2,0)),"")</f>
        <v/>
      </c>
      <c r="AC109" s="66"/>
      <c r="AD109" s="387" t="str">
        <f t="shared" si="7"/>
        <v/>
      </c>
      <c r="AE109" s="388" t="str">
        <f t="shared" si="8"/>
        <v/>
      </c>
      <c r="AF109" s="388" t="str">
        <f t="shared" si="9"/>
        <v/>
      </c>
      <c r="AG109" s="388" t="str">
        <f t="shared" si="10"/>
        <v/>
      </c>
    </row>
    <row r="110" spans="1:33" ht="24.9" customHeight="1">
      <c r="A110" s="390">
        <v>95</v>
      </c>
      <c r="B110" s="589" t="str">
        <f>IF(基本情報入力シート!C147="","",基本情報入力シート!C147)</f>
        <v/>
      </c>
      <c r="C110" s="590"/>
      <c r="D110" s="590"/>
      <c r="E110" s="590"/>
      <c r="F110" s="590"/>
      <c r="G110" s="590"/>
      <c r="H110" s="590"/>
      <c r="I110" s="591"/>
      <c r="J110" s="391" t="str">
        <f>IF(基本情報入力シート!M147="","",基本情報入力シート!M147)</f>
        <v/>
      </c>
      <c r="K110" s="392" t="str">
        <f>IF(基本情報入力シート!R147="","",基本情報入力シート!R147)</f>
        <v/>
      </c>
      <c r="L110" s="392" t="str">
        <f>IF(基本情報入力シート!W147="","",基本情報入力シート!W147)</f>
        <v/>
      </c>
      <c r="M110" s="393" t="str">
        <f>IF(基本情報入力シート!X147="","",基本情報入力シート!X147)</f>
        <v/>
      </c>
      <c r="N110" s="394" t="str">
        <f>IF(基本情報入力シート!Y147="","",基本情報入力シート!Y147)</f>
        <v/>
      </c>
      <c r="O110" s="59"/>
      <c r="P110" s="60"/>
      <c r="Q110" s="61"/>
      <c r="R110" s="62"/>
      <c r="S110" s="53"/>
      <c r="T110" s="385" t="str">
        <f>IFERROR(S110*VLOOKUP(AE110,【参考】数式用3!$AN$3:$BU$14,MATCH(N110,【参考】数式用3!$AN$2:$BU$2,0)),"")</f>
        <v/>
      </c>
      <c r="U110" s="63"/>
      <c r="V110" s="54"/>
      <c r="W110" s="77"/>
      <c r="X110" s="587" t="str">
        <f>IFERROR(V110*VLOOKUP(AF110,【参考】数式用3!$AN$15:$BU$23,MATCH(N110,【参考】数式用3!$AN$2:$BU$2,0)),"")</f>
        <v/>
      </c>
      <c r="Y110" s="588"/>
      <c r="Z110" s="64"/>
      <c r="AA110" s="55"/>
      <c r="AB110" s="395" t="str">
        <f>IFERROR(AA110*VLOOKUP(AG110,【参考】数式用3!$AN$24:$BU$27,MATCH(N110,【参考】数式用3!$AN$2:$BU$2,0)),"")</f>
        <v/>
      </c>
      <c r="AC110" s="66"/>
      <c r="AD110" s="387" t="str">
        <f t="shared" si="7"/>
        <v/>
      </c>
      <c r="AE110" s="388" t="str">
        <f t="shared" si="8"/>
        <v/>
      </c>
      <c r="AF110" s="388" t="str">
        <f t="shared" si="9"/>
        <v/>
      </c>
      <c r="AG110" s="388" t="str">
        <f t="shared" si="10"/>
        <v/>
      </c>
    </row>
    <row r="111" spans="1:33" ht="24.9" customHeight="1">
      <c r="A111" s="390">
        <v>96</v>
      </c>
      <c r="B111" s="589" t="str">
        <f>IF(基本情報入力シート!C148="","",基本情報入力シート!C148)</f>
        <v/>
      </c>
      <c r="C111" s="590"/>
      <c r="D111" s="590"/>
      <c r="E111" s="590"/>
      <c r="F111" s="590"/>
      <c r="G111" s="590"/>
      <c r="H111" s="590"/>
      <c r="I111" s="591"/>
      <c r="J111" s="391" t="str">
        <f>IF(基本情報入力シート!M148="","",基本情報入力シート!M148)</f>
        <v/>
      </c>
      <c r="K111" s="392" t="str">
        <f>IF(基本情報入力シート!R148="","",基本情報入力シート!R148)</f>
        <v/>
      </c>
      <c r="L111" s="392" t="str">
        <f>IF(基本情報入力シート!W148="","",基本情報入力シート!W148)</f>
        <v/>
      </c>
      <c r="M111" s="393" t="str">
        <f>IF(基本情報入力シート!X148="","",基本情報入力シート!X148)</f>
        <v/>
      </c>
      <c r="N111" s="394" t="str">
        <f>IF(基本情報入力シート!Y148="","",基本情報入力シート!Y148)</f>
        <v/>
      </c>
      <c r="O111" s="59"/>
      <c r="P111" s="60"/>
      <c r="Q111" s="61"/>
      <c r="R111" s="62"/>
      <c r="S111" s="53"/>
      <c r="T111" s="385" t="str">
        <f>IFERROR(S111*VLOOKUP(AE111,【参考】数式用3!$AN$3:$BU$14,MATCH(N111,【参考】数式用3!$AN$2:$BU$2,0)),"")</f>
        <v/>
      </c>
      <c r="U111" s="63"/>
      <c r="V111" s="54"/>
      <c r="W111" s="77"/>
      <c r="X111" s="587" t="str">
        <f>IFERROR(V111*VLOOKUP(AF111,【参考】数式用3!$AN$15:$BU$23,MATCH(N111,【参考】数式用3!$AN$2:$BU$2,0)),"")</f>
        <v/>
      </c>
      <c r="Y111" s="588"/>
      <c r="Z111" s="64"/>
      <c r="AA111" s="55"/>
      <c r="AB111" s="395" t="str">
        <f>IFERROR(AA111*VLOOKUP(AG111,【参考】数式用3!$AN$24:$BU$27,MATCH(N111,【参考】数式用3!$AN$2:$BU$2,0)),"")</f>
        <v/>
      </c>
      <c r="AC111" s="66"/>
      <c r="AD111" s="387" t="str">
        <f t="shared" si="7"/>
        <v/>
      </c>
      <c r="AE111" s="388" t="str">
        <f t="shared" si="8"/>
        <v/>
      </c>
      <c r="AF111" s="388" t="str">
        <f t="shared" si="9"/>
        <v/>
      </c>
      <c r="AG111" s="388" t="str">
        <f t="shared" si="10"/>
        <v/>
      </c>
    </row>
    <row r="112" spans="1:33" ht="24.9" customHeight="1">
      <c r="A112" s="390">
        <v>97</v>
      </c>
      <c r="B112" s="589" t="str">
        <f>IF(基本情報入力シート!C149="","",基本情報入力シート!C149)</f>
        <v/>
      </c>
      <c r="C112" s="590"/>
      <c r="D112" s="590"/>
      <c r="E112" s="590"/>
      <c r="F112" s="590"/>
      <c r="G112" s="590"/>
      <c r="H112" s="590"/>
      <c r="I112" s="591"/>
      <c r="J112" s="391" t="str">
        <f>IF(基本情報入力シート!M149="","",基本情報入力シート!M149)</f>
        <v/>
      </c>
      <c r="K112" s="392" t="str">
        <f>IF(基本情報入力シート!R149="","",基本情報入力シート!R149)</f>
        <v/>
      </c>
      <c r="L112" s="392" t="str">
        <f>IF(基本情報入力シート!W149="","",基本情報入力シート!W149)</f>
        <v/>
      </c>
      <c r="M112" s="393" t="str">
        <f>IF(基本情報入力シート!X149="","",基本情報入力シート!X149)</f>
        <v/>
      </c>
      <c r="N112" s="394" t="str">
        <f>IF(基本情報入力シート!Y149="","",基本情報入力シート!Y149)</f>
        <v/>
      </c>
      <c r="O112" s="59"/>
      <c r="P112" s="60"/>
      <c r="Q112" s="61"/>
      <c r="R112" s="62"/>
      <c r="S112" s="53"/>
      <c r="T112" s="385" t="str">
        <f>IFERROR(S112*VLOOKUP(AE112,【参考】数式用3!$AN$3:$BU$14,MATCH(N112,【参考】数式用3!$AN$2:$BU$2,0)),"")</f>
        <v/>
      </c>
      <c r="U112" s="63"/>
      <c r="V112" s="54"/>
      <c r="W112" s="77"/>
      <c r="X112" s="587" t="str">
        <f>IFERROR(V112*VLOOKUP(AF112,【参考】数式用3!$AN$15:$BU$23,MATCH(N112,【参考】数式用3!$AN$2:$BU$2,0)),"")</f>
        <v/>
      </c>
      <c r="Y112" s="588"/>
      <c r="Z112" s="64"/>
      <c r="AA112" s="55"/>
      <c r="AB112" s="395" t="str">
        <f>IFERROR(AA112*VLOOKUP(AG112,【参考】数式用3!$AN$24:$BU$27,MATCH(N112,【参考】数式用3!$AN$2:$BU$2,0)),"")</f>
        <v/>
      </c>
      <c r="AC112" s="66"/>
      <c r="AD112" s="387" t="str">
        <f t="shared" si="7"/>
        <v/>
      </c>
      <c r="AE112" s="388" t="str">
        <f t="shared" si="8"/>
        <v/>
      </c>
      <c r="AF112" s="388" t="str">
        <f t="shared" si="9"/>
        <v/>
      </c>
      <c r="AG112" s="388" t="str">
        <f t="shared" si="10"/>
        <v/>
      </c>
    </row>
    <row r="113" spans="1:33" ht="24.9" customHeight="1">
      <c r="A113" s="390">
        <v>98</v>
      </c>
      <c r="B113" s="589" t="str">
        <f>IF(基本情報入力シート!C150="","",基本情報入力シート!C150)</f>
        <v/>
      </c>
      <c r="C113" s="590"/>
      <c r="D113" s="590"/>
      <c r="E113" s="590"/>
      <c r="F113" s="590"/>
      <c r="G113" s="590"/>
      <c r="H113" s="590"/>
      <c r="I113" s="591"/>
      <c r="J113" s="391" t="str">
        <f>IF(基本情報入力シート!M150="","",基本情報入力シート!M150)</f>
        <v/>
      </c>
      <c r="K113" s="392" t="str">
        <f>IF(基本情報入力シート!R150="","",基本情報入力シート!R150)</f>
        <v/>
      </c>
      <c r="L113" s="392" t="str">
        <f>IF(基本情報入力シート!W150="","",基本情報入力シート!W150)</f>
        <v/>
      </c>
      <c r="M113" s="393" t="str">
        <f>IF(基本情報入力シート!X150="","",基本情報入力シート!X150)</f>
        <v/>
      </c>
      <c r="N113" s="394" t="str">
        <f>IF(基本情報入力シート!Y150="","",基本情報入力シート!Y150)</f>
        <v/>
      </c>
      <c r="O113" s="59"/>
      <c r="P113" s="60"/>
      <c r="Q113" s="61"/>
      <c r="R113" s="62"/>
      <c r="S113" s="53"/>
      <c r="T113" s="385" t="str">
        <f>IFERROR(S113*VLOOKUP(AE113,【参考】数式用3!$AN$3:$BU$14,MATCH(N113,【参考】数式用3!$AN$2:$BU$2,0)),"")</f>
        <v/>
      </c>
      <c r="U113" s="63"/>
      <c r="V113" s="54"/>
      <c r="W113" s="77"/>
      <c r="X113" s="587" t="str">
        <f>IFERROR(V113*VLOOKUP(AF113,【参考】数式用3!$AN$15:$BU$23,MATCH(N113,【参考】数式用3!$AN$2:$BU$2,0)),"")</f>
        <v/>
      </c>
      <c r="Y113" s="588"/>
      <c r="Z113" s="64"/>
      <c r="AA113" s="55"/>
      <c r="AB113" s="395" t="str">
        <f>IFERROR(AA113*VLOOKUP(AG113,【参考】数式用3!$AN$24:$BU$27,MATCH(N113,【参考】数式用3!$AN$2:$BU$2,0)),"")</f>
        <v/>
      </c>
      <c r="AC113" s="66"/>
      <c r="AD113" s="387" t="str">
        <f t="shared" si="7"/>
        <v/>
      </c>
      <c r="AE113" s="388" t="str">
        <f t="shared" si="8"/>
        <v/>
      </c>
      <c r="AF113" s="388" t="str">
        <f t="shared" si="9"/>
        <v/>
      </c>
      <c r="AG113" s="388" t="str">
        <f t="shared" si="10"/>
        <v/>
      </c>
    </row>
    <row r="114" spans="1:33" ht="24.9" customHeight="1">
      <c r="A114" s="390">
        <v>99</v>
      </c>
      <c r="B114" s="589" t="str">
        <f>IF(基本情報入力シート!C151="","",基本情報入力シート!C151)</f>
        <v/>
      </c>
      <c r="C114" s="590"/>
      <c r="D114" s="590"/>
      <c r="E114" s="590"/>
      <c r="F114" s="590"/>
      <c r="G114" s="590"/>
      <c r="H114" s="590"/>
      <c r="I114" s="591"/>
      <c r="J114" s="391" t="str">
        <f>IF(基本情報入力シート!M151="","",基本情報入力シート!M151)</f>
        <v/>
      </c>
      <c r="K114" s="392" t="str">
        <f>IF(基本情報入力シート!R151="","",基本情報入力シート!R151)</f>
        <v/>
      </c>
      <c r="L114" s="392" t="str">
        <f>IF(基本情報入力シート!W151="","",基本情報入力シート!W151)</f>
        <v/>
      </c>
      <c r="M114" s="393" t="str">
        <f>IF(基本情報入力シート!X151="","",基本情報入力シート!X151)</f>
        <v/>
      </c>
      <c r="N114" s="394" t="str">
        <f>IF(基本情報入力シート!Y151="","",基本情報入力シート!Y151)</f>
        <v/>
      </c>
      <c r="O114" s="59"/>
      <c r="P114" s="60"/>
      <c r="Q114" s="61"/>
      <c r="R114" s="62"/>
      <c r="S114" s="53"/>
      <c r="T114" s="385" t="str">
        <f>IFERROR(S114*VLOOKUP(AE114,【参考】数式用3!$AN$3:$BU$14,MATCH(N114,【参考】数式用3!$AN$2:$BU$2,0)),"")</f>
        <v/>
      </c>
      <c r="U114" s="63"/>
      <c r="V114" s="54"/>
      <c r="W114" s="77"/>
      <c r="X114" s="587" t="str">
        <f>IFERROR(V114*VLOOKUP(AF114,【参考】数式用3!$AN$15:$BU$23,MATCH(N114,【参考】数式用3!$AN$2:$BU$2,0)),"")</f>
        <v/>
      </c>
      <c r="Y114" s="588"/>
      <c r="Z114" s="64"/>
      <c r="AA114" s="55"/>
      <c r="AB114" s="395" t="str">
        <f>IFERROR(AA114*VLOOKUP(AG114,【参考】数式用3!$AN$24:$BU$27,MATCH(N114,【参考】数式用3!$AN$2:$BU$2,0)),"")</f>
        <v/>
      </c>
      <c r="AC114" s="66"/>
      <c r="AD114" s="387" t="str">
        <f t="shared" si="7"/>
        <v/>
      </c>
      <c r="AE114" s="388" t="str">
        <f t="shared" si="8"/>
        <v/>
      </c>
      <c r="AF114" s="388" t="str">
        <f t="shared" si="9"/>
        <v/>
      </c>
      <c r="AG114" s="388" t="str">
        <f t="shared" si="10"/>
        <v/>
      </c>
    </row>
    <row r="115" spans="1:33" ht="24.9" customHeight="1">
      <c r="A115" s="390">
        <v>100</v>
      </c>
      <c r="B115" s="589" t="str">
        <f>IF(基本情報入力シート!C152="","",基本情報入力シート!C152)</f>
        <v/>
      </c>
      <c r="C115" s="590"/>
      <c r="D115" s="590"/>
      <c r="E115" s="590"/>
      <c r="F115" s="590"/>
      <c r="G115" s="590"/>
      <c r="H115" s="590"/>
      <c r="I115" s="591"/>
      <c r="J115" s="392" t="str">
        <f>IF(基本情報入力シート!M152="","",基本情報入力シート!M152)</f>
        <v/>
      </c>
      <c r="K115" s="392" t="str">
        <f>IF(基本情報入力シート!R152="","",基本情報入力シート!R152)</f>
        <v/>
      </c>
      <c r="L115" s="392" t="str">
        <f>IF(基本情報入力シート!W152="","",基本情報入力シート!W152)</f>
        <v/>
      </c>
      <c r="M115" s="415" t="str">
        <f>IF(基本情報入力シート!X152="","",基本情報入力シート!X152)</f>
        <v/>
      </c>
      <c r="N115" s="418" t="str">
        <f>IF(基本情報入力シート!Y152="","",基本情報入力シート!Y152)</f>
        <v/>
      </c>
      <c r="O115" s="59"/>
      <c r="P115" s="60"/>
      <c r="Q115" s="61"/>
      <c r="R115" s="59"/>
      <c r="S115" s="419"/>
      <c r="T115" s="385" t="str">
        <f>IFERROR(S115*VLOOKUP(AE115,【参考】数式用3!$AN$3:$BU$14,MATCH(N115,【参考】数式用3!$AN$2:$BU$2,0)),"")</f>
        <v/>
      </c>
      <c r="U115" s="420"/>
      <c r="V115" s="77"/>
      <c r="W115" s="77"/>
      <c r="X115" s="587" t="str">
        <f>IFERROR(V115*VLOOKUP(AF115,【参考】数式用3!$AN$15:$BU$23,MATCH(N115,【参考】数式用3!$AN$2:$BU$2,0)),"")</f>
        <v/>
      </c>
      <c r="Y115" s="588"/>
      <c r="Z115" s="421"/>
      <c r="AA115" s="422"/>
      <c r="AB115" s="396" t="str">
        <f>IFERROR(AA115*VLOOKUP(AG115,【参考】数式用3!$AN$24:$BU$27,MATCH(N115,【参考】数式用3!$AN$2:$BU$2,0)),"")</f>
        <v/>
      </c>
      <c r="AC115" s="66"/>
      <c r="AD115" s="387" t="str">
        <f t="shared" si="7"/>
        <v/>
      </c>
      <c r="AE115" s="388" t="str">
        <f t="shared" si="8"/>
        <v/>
      </c>
      <c r="AF115" s="388" t="str">
        <f t="shared" si="9"/>
        <v/>
      </c>
      <c r="AG115" s="388"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63" priority="22">
      <formula>$W$8="○"</formula>
    </cfRule>
  </conditionalFormatting>
  <conditionalFormatting sqref="X8">
    <cfRule type="expression" dxfId="62" priority="20">
      <formula>$W$8&lt;&gt;"×"</formula>
    </cfRule>
  </conditionalFormatting>
  <conditionalFormatting sqref="V16:V116">
    <cfRule type="expression" dxfId="61" priority="19">
      <formula>OR(U16="特定加算なし",U16="")</formula>
    </cfRule>
  </conditionalFormatting>
  <conditionalFormatting sqref="AA16:AA116">
    <cfRule type="expression" dxfId="60" priority="16">
      <formula>OR(Z16="ベア加算なし",Z16="")</formula>
    </cfRule>
  </conditionalFormatting>
  <conditionalFormatting sqref="S16:S116">
    <cfRule type="expression" dxfId="59" priority="13">
      <formula>R16=""</formula>
    </cfRule>
  </conditionalFormatting>
  <conditionalFormatting sqref="W16:W116">
    <cfRule type="expression" dxfId="58"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57" priority="11">
      <formula>$N16=""</formula>
    </cfRule>
  </conditionalFormatting>
  <conditionalFormatting sqref="AC16:AC115">
    <cfRule type="expression" dxfId="56"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R14" sqref="R14"/>
    </sheetView>
  </sheetViews>
  <sheetFormatPr defaultColWidth="9" defaultRowHeight="13.2"/>
  <cols>
    <col min="1" max="1" width="4.77734375" style="416"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17"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17" customWidth="1"/>
    <col min="28" max="28" width="11.6640625" style="87" customWidth="1"/>
    <col min="29" max="29" width="11.6640625" style="87" bestFit="1" customWidth="1"/>
    <col min="30" max="30" width="10.44140625" style="360" hidden="1" customWidth="1"/>
    <col min="31" max="31" width="10.77734375" style="360" hidden="1" customWidth="1"/>
    <col min="32" max="33" width="24.33203125" style="360" hidden="1" customWidth="1"/>
    <col min="34" max="16384" width="9" style="361"/>
  </cols>
  <sheetData>
    <row r="1" spans="1:34" ht="27" customHeight="1">
      <c r="A1" s="397" t="s">
        <v>2012</v>
      </c>
      <c r="B1" s="358"/>
      <c r="C1" s="86"/>
      <c r="D1" s="86"/>
      <c r="E1" s="86"/>
      <c r="F1" s="86"/>
      <c r="G1" s="86"/>
      <c r="H1" s="86"/>
      <c r="I1" s="86"/>
      <c r="J1" s="86"/>
      <c r="K1" s="86"/>
      <c r="L1" s="86"/>
      <c r="M1" s="86"/>
      <c r="N1" s="86"/>
      <c r="O1" s="85"/>
      <c r="P1" s="85"/>
      <c r="Q1" s="85"/>
      <c r="R1" s="85"/>
      <c r="S1" s="158"/>
      <c r="T1" s="85"/>
      <c r="U1" s="85"/>
      <c r="V1" s="85"/>
      <c r="W1" s="85"/>
      <c r="X1" s="85"/>
      <c r="Y1" s="85"/>
      <c r="Z1" s="680" t="s">
        <v>16</v>
      </c>
      <c r="AA1" s="681"/>
      <c r="AB1" s="633" t="str">
        <f>IF(基本情報入力シート!C32="","",基本情報入力シート!C32)</f>
        <v/>
      </c>
      <c r="AC1" s="633"/>
    </row>
    <row r="2" spans="1:34" ht="10.5" customHeight="1" thickBot="1">
      <c r="A2" s="398"/>
      <c r="B2" s="86"/>
      <c r="C2" s="86"/>
      <c r="D2" s="86"/>
      <c r="E2" s="86"/>
      <c r="F2" s="86"/>
      <c r="G2" s="86"/>
      <c r="H2" s="86"/>
      <c r="I2" s="86"/>
      <c r="J2" s="86"/>
      <c r="K2" s="86"/>
      <c r="L2" s="86"/>
      <c r="M2" s="86"/>
      <c r="N2" s="86"/>
      <c r="O2" s="85"/>
      <c r="P2" s="85"/>
      <c r="Q2" s="85"/>
      <c r="R2" s="85"/>
      <c r="S2" s="158"/>
      <c r="T2" s="85"/>
      <c r="U2" s="85"/>
      <c r="V2" s="85"/>
      <c r="W2" s="85"/>
      <c r="X2" s="85"/>
      <c r="Y2" s="85"/>
      <c r="Z2" s="85"/>
      <c r="AA2" s="158"/>
      <c r="AB2" s="85"/>
      <c r="AC2" s="85"/>
    </row>
    <row r="3" spans="1:34" ht="23.25" customHeight="1" thickBot="1">
      <c r="A3" s="637" t="s">
        <v>22</v>
      </c>
      <c r="B3" s="637"/>
      <c r="C3" s="637"/>
      <c r="D3" s="637"/>
      <c r="E3" s="638"/>
      <c r="F3" s="671" t="str">
        <f>IF(基本情報入力シート!M37="","",基本情報入力シート!M37)</f>
        <v/>
      </c>
      <c r="G3" s="672"/>
      <c r="H3" s="672"/>
      <c r="I3" s="672"/>
      <c r="J3" s="672"/>
      <c r="K3" s="672"/>
      <c r="L3" s="672"/>
      <c r="M3" s="673"/>
      <c r="N3" s="85"/>
      <c r="O3" s="86"/>
      <c r="P3" s="86"/>
      <c r="Q3" s="85"/>
      <c r="R3" s="85"/>
      <c r="S3" s="158"/>
      <c r="T3" s="85"/>
      <c r="U3" s="85"/>
      <c r="V3" s="85"/>
      <c r="W3" s="85"/>
      <c r="X3" s="85"/>
      <c r="Y3" s="85"/>
      <c r="Z3" s="85"/>
      <c r="AA3" s="158"/>
      <c r="AB3" s="85"/>
      <c r="AC3" s="85"/>
    </row>
    <row r="4" spans="1:34" ht="21" customHeight="1" thickBot="1">
      <c r="A4" s="399"/>
      <c r="B4" s="362"/>
      <c r="C4" s="362"/>
      <c r="D4" s="363"/>
      <c r="E4" s="363"/>
      <c r="F4" s="363"/>
      <c r="G4" s="363"/>
      <c r="H4" s="363"/>
      <c r="I4" s="363"/>
      <c r="J4" s="363"/>
      <c r="K4" s="363"/>
      <c r="L4" s="363"/>
      <c r="M4" s="86"/>
      <c r="N4" s="86"/>
      <c r="O4" s="86"/>
      <c r="P4" s="86"/>
      <c r="Q4" s="85"/>
      <c r="R4" s="193" t="s">
        <v>1947</v>
      </c>
      <c r="S4" s="400"/>
      <c r="T4" s="401"/>
      <c r="U4" s="401"/>
      <c r="V4" s="401"/>
      <c r="W4" s="401"/>
      <c r="X4" s="401"/>
      <c r="Y4" s="401"/>
      <c r="Z4" s="401"/>
      <c r="AA4" s="401"/>
      <c r="AB4" s="401"/>
      <c r="AC4" s="401"/>
    </row>
    <row r="5" spans="1:34" ht="25.5" customHeight="1">
      <c r="A5" s="402"/>
      <c r="B5" s="662" t="s">
        <v>1936</v>
      </c>
      <c r="C5" s="662"/>
      <c r="D5" s="639"/>
      <c r="E5" s="639"/>
      <c r="F5" s="639"/>
      <c r="G5" s="639"/>
      <c r="H5" s="639"/>
      <c r="I5" s="639"/>
      <c r="J5" s="639"/>
      <c r="K5" s="639"/>
      <c r="L5" s="639"/>
      <c r="M5" s="640"/>
      <c r="N5" s="364">
        <f>IFERROR(SUM(P14:Q113)+SUM(X14:X113),"")</f>
        <v>0</v>
      </c>
      <c r="O5" s="365" t="s">
        <v>4</v>
      </c>
      <c r="P5" s="85"/>
      <c r="Q5" s="85"/>
      <c r="R5" s="630" t="s">
        <v>2008</v>
      </c>
      <c r="S5" s="630" t="s">
        <v>1943</v>
      </c>
      <c r="T5" s="630"/>
      <c r="U5" s="630"/>
      <c r="V5" s="630"/>
      <c r="W5" s="630"/>
      <c r="X5" s="631"/>
      <c r="Y5" s="369">
        <f>SUM(T14:U113)</f>
        <v>0</v>
      </c>
      <c r="Z5" s="691" t="str">
        <f>IF(AG6="旧特定加算相当なし","",IF(Y5&gt;=Y6,"○","×"))</f>
        <v/>
      </c>
      <c r="AA5" s="693" t="s">
        <v>1944</v>
      </c>
      <c r="AB5" s="694"/>
      <c r="AC5" s="694"/>
      <c r="AD5" s="679" t="str">
        <f>IF(OR(AD6="旧処遇加算Ⅰ相当あり",AD7="旧処遇加算Ⅰ相当あり"),"旧処遇加算Ⅰ相当あり","旧処遇加算Ⅰ相当なし")</f>
        <v>旧処遇加算Ⅰ相当なし</v>
      </c>
      <c r="AE5" s="679"/>
      <c r="AF5" s="366" t="str">
        <f>IF(OR(AF6="旧処遇加算Ⅰ・Ⅱ相当あり",AF7="旧処遇加算Ⅰ・Ⅱ相当あり"),"旧処遇加算Ⅰ・Ⅱ相当あり","旧処遇加算Ⅰ・Ⅱ相当なし")</f>
        <v>旧処遇加算Ⅰ・Ⅱ相当なし</v>
      </c>
      <c r="AG5" s="366" t="str">
        <f>IF(OR(AG6="旧特定加算相当あり",AG7="旧特定加算相当あり"),"旧特定加算相当あり","旧特定加算相当なし")</f>
        <v>旧特定加算相当なし</v>
      </c>
    </row>
    <row r="6" spans="1:34" ht="25.5" customHeight="1" thickBot="1">
      <c r="A6" s="402"/>
      <c r="B6" s="641"/>
      <c r="C6" s="642"/>
      <c r="D6" s="639" t="s">
        <v>2061</v>
      </c>
      <c r="E6" s="639"/>
      <c r="F6" s="639"/>
      <c r="G6" s="639"/>
      <c r="H6" s="639"/>
      <c r="I6" s="639"/>
      <c r="J6" s="639"/>
      <c r="K6" s="639"/>
      <c r="L6" s="639"/>
      <c r="M6" s="640"/>
      <c r="N6" s="367">
        <f>ROUNDDOWN(SUM(R$14:R$113,Y$14:Z$113),0)</f>
        <v>0</v>
      </c>
      <c r="O6" s="365" t="s">
        <v>4</v>
      </c>
      <c r="P6" s="85"/>
      <c r="Q6" s="85"/>
      <c r="R6" s="630"/>
      <c r="S6" s="630" t="s">
        <v>2190</v>
      </c>
      <c r="T6" s="630"/>
      <c r="U6" s="630"/>
      <c r="V6" s="630"/>
      <c r="W6" s="630"/>
      <c r="X6" s="631"/>
      <c r="Y6" s="372">
        <f>SUM(AD:AD)</f>
        <v>0</v>
      </c>
      <c r="Z6" s="692"/>
      <c r="AA6" s="693"/>
      <c r="AB6" s="694"/>
      <c r="AC6" s="694"/>
      <c r="AD6" s="679" t="str">
        <f>IF((COUNTIF(O:O,"新加算Ⅰ")+COUNTIF(O:O,"新加算Ⅱ")+COUNTIF(O:O,"新加算Ⅲ")+COUNTIF(O:O,"新加算Ⅴ（１）")+COUNTIF(O:O,"新加算Ⅴ（３）")+COUNTIF(O:O,"新加算Ⅴ（８）"))&gt;=1,"旧処遇加算Ⅰ相当あり","旧処遇加算Ⅰ相当なし")</f>
        <v>旧処遇加算Ⅰ相当なし</v>
      </c>
      <c r="AE6" s="679"/>
      <c r="AF6" s="366"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6"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2"/>
      <c r="B7" s="639" t="s">
        <v>2062</v>
      </c>
      <c r="C7" s="639"/>
      <c r="D7" s="639"/>
      <c r="E7" s="639"/>
      <c r="F7" s="639"/>
      <c r="G7" s="639"/>
      <c r="H7" s="639"/>
      <c r="I7" s="639"/>
      <c r="J7" s="639"/>
      <c r="K7" s="639"/>
      <c r="L7" s="639"/>
      <c r="M7" s="690"/>
      <c r="N7" s="403">
        <f>ROUNDDOWN(SUM(V$14:V$1048576,AC$14:AC$1048576),0)</f>
        <v>0</v>
      </c>
      <c r="O7" s="365" t="s">
        <v>4</v>
      </c>
      <c r="P7" s="85"/>
      <c r="Q7" s="85"/>
      <c r="R7" s="682" t="s">
        <v>2073</v>
      </c>
      <c r="S7" s="630" t="s">
        <v>1943</v>
      </c>
      <c r="T7" s="630"/>
      <c r="U7" s="630"/>
      <c r="V7" s="630"/>
      <c r="W7" s="630"/>
      <c r="X7" s="631"/>
      <c r="Y7" s="404">
        <f>SUM(AB:AB)</f>
        <v>0</v>
      </c>
      <c r="Z7" s="691" t="str">
        <f>IF(AG7="旧特定加算相当なし","",IF(Y7&gt;=Y8,"○","×"))</f>
        <v/>
      </c>
      <c r="AA7" s="732" t="s">
        <v>1944</v>
      </c>
      <c r="AB7" s="733"/>
      <c r="AC7" s="733"/>
      <c r="AD7" s="679" t="str">
        <f>IF((COUNTIF(W:W,"新加算Ⅰ")+COUNTIF(W:W,"新加算Ⅱ")+COUNTIF(W:W,"新加算Ⅲ"))&gt;=1,"旧処遇加算Ⅰ相当あり","旧処遇加算Ⅰ相当なし")</f>
        <v>旧処遇加算Ⅰ相当なし</v>
      </c>
      <c r="AE7" s="679"/>
      <c r="AF7" s="366" t="str">
        <f>IF((COUNTIF(W:W,"新加算Ⅰ")+COUNTIF(W:W,"新加算Ⅱ")+COUNTIF(W:W,"新加算Ⅲ")+COUNTIF(W:W,"新加算Ⅳ"))&gt;=1,"旧処遇加算Ⅰ・Ⅱ相当あり","旧処遇加算Ⅰ・Ⅱ相当なし")</f>
        <v>旧処遇加算Ⅰ・Ⅱ相当なし</v>
      </c>
      <c r="AG7" s="366" t="str">
        <f>IF((COUNTIF(W:W,"新加算Ⅰ")+COUNTIF(W:W,"新加算Ⅱ"))&gt;=1,"旧特定加算相当あり","旧特定加算相当なし")</f>
        <v>旧特定加算相当なし</v>
      </c>
    </row>
    <row r="8" spans="1:34" ht="25.5" customHeight="1" thickBot="1">
      <c r="A8" s="402"/>
      <c r="B8" s="738" t="s">
        <v>2188</v>
      </c>
      <c r="C8" s="738"/>
      <c r="D8" s="738"/>
      <c r="E8" s="738"/>
      <c r="F8" s="738"/>
      <c r="G8" s="738"/>
      <c r="H8" s="738"/>
      <c r="I8" s="738"/>
      <c r="J8" s="738"/>
      <c r="K8" s="738"/>
      <c r="L8" s="738"/>
      <c r="M8" s="738"/>
      <c r="N8" s="738"/>
      <c r="O8" s="738"/>
      <c r="P8" s="85"/>
      <c r="Q8" s="85"/>
      <c r="R8" s="683"/>
      <c r="S8" s="630" t="s">
        <v>2184</v>
      </c>
      <c r="T8" s="630"/>
      <c r="U8" s="630"/>
      <c r="V8" s="630"/>
      <c r="W8" s="630"/>
      <c r="X8" s="631"/>
      <c r="Y8" s="372">
        <f>SUM(AE$14:AE$1048576)</f>
        <v>0</v>
      </c>
      <c r="Z8" s="692"/>
      <c r="AA8" s="732"/>
      <c r="AB8" s="733"/>
      <c r="AC8" s="733"/>
      <c r="AD8" s="370"/>
      <c r="AE8" s="370"/>
      <c r="AF8" s="370"/>
      <c r="AG8" s="370"/>
      <c r="AH8" s="405"/>
    </row>
    <row r="9" spans="1:34" ht="42" customHeight="1" thickBot="1">
      <c r="A9" s="398"/>
      <c r="B9" s="739"/>
      <c r="C9" s="739"/>
      <c r="D9" s="739"/>
      <c r="E9" s="739"/>
      <c r="F9" s="739"/>
      <c r="G9" s="739"/>
      <c r="H9" s="739"/>
      <c r="I9" s="739"/>
      <c r="J9" s="739"/>
      <c r="K9" s="739"/>
      <c r="L9" s="739"/>
      <c r="M9" s="739"/>
      <c r="N9" s="739"/>
      <c r="O9" s="739"/>
      <c r="P9" s="375"/>
      <c r="Q9" s="375"/>
      <c r="R9" s="375"/>
      <c r="S9" s="406"/>
      <c r="T9" s="375"/>
      <c r="U9" s="375"/>
      <c r="V9" s="375"/>
      <c r="W9" s="407"/>
      <c r="X9" s="407"/>
      <c r="Y9" s="407"/>
      <c r="Z9" s="407"/>
      <c r="AA9" s="406"/>
      <c r="AB9" s="407"/>
      <c r="AC9" s="407"/>
    </row>
    <row r="10" spans="1:34" ht="24" customHeight="1" thickBot="1">
      <c r="A10" s="695"/>
      <c r="B10" s="698" t="s">
        <v>2169</v>
      </c>
      <c r="C10" s="699"/>
      <c r="D10" s="699"/>
      <c r="E10" s="699"/>
      <c r="F10" s="699"/>
      <c r="G10" s="699"/>
      <c r="H10" s="699"/>
      <c r="I10" s="700"/>
      <c r="J10" s="707" t="s">
        <v>41</v>
      </c>
      <c r="K10" s="710" t="s">
        <v>73</v>
      </c>
      <c r="L10" s="711"/>
      <c r="M10" s="716" t="s">
        <v>42</v>
      </c>
      <c r="N10" s="719" t="s">
        <v>6</v>
      </c>
      <c r="O10" s="684" t="s">
        <v>2171</v>
      </c>
      <c r="P10" s="685"/>
      <c r="Q10" s="685"/>
      <c r="R10" s="685"/>
      <c r="S10" s="685"/>
      <c r="T10" s="685"/>
      <c r="U10" s="685"/>
      <c r="V10" s="685"/>
      <c r="W10" s="685"/>
      <c r="X10" s="685"/>
      <c r="Y10" s="685"/>
      <c r="Z10" s="685"/>
      <c r="AA10" s="685"/>
      <c r="AB10" s="685"/>
      <c r="AC10" s="686"/>
      <c r="AD10" s="674" t="s">
        <v>2056</v>
      </c>
      <c r="AE10" s="632"/>
      <c r="AF10" s="632" t="s">
        <v>2057</v>
      </c>
      <c r="AG10" s="632"/>
    </row>
    <row r="11" spans="1:34" ht="21.75" customHeight="1">
      <c r="A11" s="696"/>
      <c r="B11" s="701"/>
      <c r="C11" s="702"/>
      <c r="D11" s="702"/>
      <c r="E11" s="702"/>
      <c r="F11" s="702"/>
      <c r="G11" s="702"/>
      <c r="H11" s="702"/>
      <c r="I11" s="703"/>
      <c r="J11" s="708"/>
      <c r="K11" s="712"/>
      <c r="L11" s="713"/>
      <c r="M11" s="717"/>
      <c r="N11" s="720"/>
      <c r="O11" s="743" t="s">
        <v>1942</v>
      </c>
      <c r="P11" s="744"/>
      <c r="Q11" s="744"/>
      <c r="R11" s="744"/>
      <c r="S11" s="744"/>
      <c r="T11" s="744"/>
      <c r="U11" s="745"/>
      <c r="V11" s="687" t="s">
        <v>2075</v>
      </c>
      <c r="W11" s="746" t="s">
        <v>2072</v>
      </c>
      <c r="X11" s="747"/>
      <c r="Y11" s="747"/>
      <c r="Z11" s="747"/>
      <c r="AA11" s="747"/>
      <c r="AB11" s="748"/>
      <c r="AC11" s="687" t="s">
        <v>2108</v>
      </c>
      <c r="AD11" s="674"/>
      <c r="AE11" s="632"/>
      <c r="AF11" s="632"/>
      <c r="AG11" s="632"/>
    </row>
    <row r="12" spans="1:34" ht="36.75" customHeight="1">
      <c r="A12" s="696"/>
      <c r="B12" s="701"/>
      <c r="C12" s="702"/>
      <c r="D12" s="702"/>
      <c r="E12" s="702"/>
      <c r="F12" s="702"/>
      <c r="G12" s="702"/>
      <c r="H12" s="702"/>
      <c r="I12" s="703"/>
      <c r="J12" s="708"/>
      <c r="K12" s="714"/>
      <c r="L12" s="715"/>
      <c r="M12" s="717"/>
      <c r="N12" s="720"/>
      <c r="O12" s="740" t="s">
        <v>2002</v>
      </c>
      <c r="P12" s="749" t="s">
        <v>132</v>
      </c>
      <c r="Q12" s="750"/>
      <c r="R12" s="724" t="s">
        <v>2006</v>
      </c>
      <c r="S12" s="724" t="s">
        <v>2005</v>
      </c>
      <c r="T12" s="751" t="s">
        <v>2058</v>
      </c>
      <c r="U12" s="752"/>
      <c r="V12" s="688"/>
      <c r="W12" s="740" t="s">
        <v>2076</v>
      </c>
      <c r="X12" s="742" t="s">
        <v>132</v>
      </c>
      <c r="Y12" s="734" t="s">
        <v>2006</v>
      </c>
      <c r="Z12" s="735"/>
      <c r="AA12" s="724" t="s">
        <v>2005</v>
      </c>
      <c r="AB12" s="408" t="s">
        <v>2058</v>
      </c>
      <c r="AC12" s="688"/>
      <c r="AD12" s="674"/>
      <c r="AE12" s="632"/>
      <c r="AF12" s="632"/>
      <c r="AG12" s="632"/>
    </row>
    <row r="13" spans="1:34" ht="78.599999999999994" customHeight="1" thickBot="1">
      <c r="A13" s="697"/>
      <c r="B13" s="704"/>
      <c r="C13" s="705"/>
      <c r="D13" s="705"/>
      <c r="E13" s="705"/>
      <c r="F13" s="705"/>
      <c r="G13" s="705"/>
      <c r="H13" s="705"/>
      <c r="I13" s="706"/>
      <c r="J13" s="709"/>
      <c r="K13" s="409" t="s">
        <v>44</v>
      </c>
      <c r="L13" s="409" t="s">
        <v>45</v>
      </c>
      <c r="M13" s="718"/>
      <c r="N13" s="721"/>
      <c r="O13" s="741"/>
      <c r="P13" s="704"/>
      <c r="Q13" s="706"/>
      <c r="R13" s="725"/>
      <c r="S13" s="725"/>
      <c r="T13" s="730" t="s">
        <v>2109</v>
      </c>
      <c r="U13" s="731"/>
      <c r="V13" s="689"/>
      <c r="W13" s="741"/>
      <c r="X13" s="709"/>
      <c r="Y13" s="736"/>
      <c r="Z13" s="737"/>
      <c r="AA13" s="725"/>
      <c r="AB13" s="410" t="s">
        <v>2110</v>
      </c>
      <c r="AC13" s="689"/>
      <c r="AD13" s="379" t="s">
        <v>2009</v>
      </c>
      <c r="AE13" s="518" t="s">
        <v>2010</v>
      </c>
      <c r="AF13" s="411" t="s">
        <v>2009</v>
      </c>
      <c r="AG13" s="411" t="s">
        <v>2010</v>
      </c>
    </row>
    <row r="14" spans="1:34" s="389" customFormat="1" ht="24.9" customHeight="1">
      <c r="A14" s="412" t="s">
        <v>2074</v>
      </c>
      <c r="B14" s="594" t="str">
        <f>IF(基本情報入力シート!C53="","",基本情報入力シート!C53)</f>
        <v/>
      </c>
      <c r="C14" s="595"/>
      <c r="D14" s="595"/>
      <c r="E14" s="595"/>
      <c r="F14" s="595"/>
      <c r="G14" s="595"/>
      <c r="H14" s="595"/>
      <c r="I14" s="596"/>
      <c r="J14" s="381" t="str">
        <f>IF(基本情報入力シート!M53="","",基本情報入力シート!M53)</f>
        <v/>
      </c>
      <c r="K14" s="382" t="str">
        <f>IF(基本情報入力シート!R53="","",基本情報入力シート!R53)</f>
        <v/>
      </c>
      <c r="L14" s="382" t="str">
        <f>IF(基本情報入力シート!W53="","",基本情報入力シート!W53)</f>
        <v/>
      </c>
      <c r="M14" s="383" t="str">
        <f>IF(基本情報入力シート!X53="","",基本情報入力シート!X53)</f>
        <v/>
      </c>
      <c r="N14" s="384" t="str">
        <f>IF(基本情報入力シート!Y53="","",基本情報入力シート!Y53)</f>
        <v/>
      </c>
      <c r="O14" s="80"/>
      <c r="P14" s="722"/>
      <c r="Q14" s="723"/>
      <c r="R14" s="523" t="str">
        <f>IFERROR(IF(OR('別紙様式3-2（４・５月）'!Z16="ベア加算",'別紙様式3-2（４・５月）'!R16=""),"",P14*VLOOKUP(N14,【参考】数式用!$AD$2:$AH$37,MATCH(O14,【参考】数式用!$K$4:$N$4,0)+1,0)),"")</f>
        <v/>
      </c>
      <c r="S14" s="74"/>
      <c r="T14" s="722"/>
      <c r="U14" s="723"/>
      <c r="V14" s="520" t="str">
        <f>IFERROR(IF(AND('別紙様式3-2（４・５月）'!O16="",O14&lt;&gt;""),P14,P14*VLOOKUP(AF14,【参考】数式用4!$EY$3:$GF$106,MATCH(N14,【参考】数式用4!$EY$2:$GF$2,0))),"")</f>
        <v/>
      </c>
      <c r="W14" s="81"/>
      <c r="X14" s="82"/>
      <c r="Y14" s="726" t="str">
        <f>IFERROR(IF(OR('別紙様式3-2（４・５月）'!Z16="ベア加算",'別紙様式3-2（４・５月）'!R16=""),"",X14*VLOOKUP(N14,【参考】数式用!$AD$2:$AH$37,MATCH(W14,【参考】数式用!$K$4:$N$4,0)+1,0)),"")</f>
        <v/>
      </c>
      <c r="Z14" s="727"/>
      <c r="AA14" s="74"/>
      <c r="AB14" s="82"/>
      <c r="AC14" s="525" t="str">
        <f>IFERROR(IF(AND('別紙様式3-2（４・５月）'!O16="",W14&lt;&gt;"",W14&lt;&gt;"―"),X14,X14*VLOOKUP(AG14,【参考】数式用4!$EY$3:$GF$106,MATCH(N14,【参考】数式用4!$EY$2:$GF$2,0))),"")</f>
        <v/>
      </c>
      <c r="AD14" s="515" t="str">
        <f>IF(OR(O14="新加算Ⅰ",O14="新加算Ⅱ",O14="新加算Ⅴ（１）",O14="新加算Ⅴ（２）",O14="新加算Ⅴ（３）",O14="新加算Ⅴ（４）",O14="新加算Ⅴ（５）",O14="新加算Ⅴ（６）",O14="新加算Ⅴ（７）",O14="新加算Ⅴ（９）",O14="新加算Ⅴ（10）",O14="新加算Ⅴ（12）"),1,"")</f>
        <v/>
      </c>
      <c r="AE14" s="517" t="str">
        <f>IF(OR(W14="新加算Ⅰ",W14="新加算Ⅱ"),1,"")</f>
        <v/>
      </c>
      <c r="AF14" s="516" t="str">
        <f>IF(O14="","",'別紙様式3-2（４・５月）'!O16&amp;'別紙様式3-2（４・５月）'!P16&amp;'別紙様式3-2（４・５月）'!Q16&amp;"から"&amp;O14)</f>
        <v/>
      </c>
      <c r="AG14" s="413" t="str">
        <f>IF(OR(W14="",W14="―"),"",'別紙様式3-2（４・５月）'!O16&amp;'別紙様式3-2（４・５月）'!P16&amp;'別紙様式3-2（４・５月）'!Q16&amp;"から"&amp;W14)</f>
        <v/>
      </c>
    </row>
    <row r="15" spans="1:34" ht="24.9" customHeight="1">
      <c r="A15" s="414">
        <v>2</v>
      </c>
      <c r="B15" s="589" t="str">
        <f>IF(基本情報入力シート!C54="","",基本情報入力シート!C54)</f>
        <v/>
      </c>
      <c r="C15" s="590"/>
      <c r="D15" s="590"/>
      <c r="E15" s="590"/>
      <c r="F15" s="590"/>
      <c r="G15" s="590"/>
      <c r="H15" s="590"/>
      <c r="I15" s="591"/>
      <c r="J15" s="391" t="str">
        <f>IF(基本情報入力シート!M54="","",基本情報入力シート!M54)</f>
        <v/>
      </c>
      <c r="K15" s="392" t="str">
        <f>IF(基本情報入力シート!R54="","",基本情報入力シート!R54)</f>
        <v/>
      </c>
      <c r="L15" s="392" t="str">
        <f>IF(基本情報入力シート!W54="","",基本情報入力シート!W54)</f>
        <v/>
      </c>
      <c r="M15" s="393" t="str">
        <f>IF(基本情報入力シート!X54="","",基本情報入力シート!X54)</f>
        <v/>
      </c>
      <c r="N15" s="394" t="str">
        <f>IF(基本情報入力シート!Y54="","",基本情報入力シート!Y54)</f>
        <v/>
      </c>
      <c r="O15" s="48"/>
      <c r="P15" s="675"/>
      <c r="Q15" s="676"/>
      <c r="R15" s="522" t="str">
        <f>IFERROR(IF(OR('別紙様式3-2（４・５月）'!Z17="ベア加算",'別紙様式3-2（４・５月）'!R17=""),"",P15*VLOOKUP(N15,【参考】数式用!$AD$2:$AH$37,MATCH(O15,【参考】数式用!$K$4:$N$4,0)+1,0)),"")</f>
        <v/>
      </c>
      <c r="S15" s="72"/>
      <c r="T15" s="677"/>
      <c r="U15" s="678"/>
      <c r="V15" s="520" t="str">
        <f>IFERROR(IF(AND('別紙様式3-2（４・５月）'!O17="",O15&lt;&gt;""),P15,P15*VLOOKUP(AF15,【参考】数式用4!$EY$3:$GF$106,MATCH(N15,【参考】数式用4!$EY$2:$GF$2,0))),"")</f>
        <v/>
      </c>
      <c r="W15" s="49"/>
      <c r="X15" s="71"/>
      <c r="Y15" s="728" t="str">
        <f>IFERROR(IF(OR('別紙様式3-2（４・５月）'!Z17="ベア加算",'別紙様式3-2（４・５月）'!R17=""),"",X15*VLOOKUP(N15,【参考】数式用!$AD$2:$AH$37,MATCH(W15,【参考】数式用!$K$4:$N$4,0)+1,0)),"")</f>
        <v/>
      </c>
      <c r="Z15" s="729"/>
      <c r="AA15" s="72"/>
      <c r="AB15" s="73"/>
      <c r="AC15" s="526" t="str">
        <f>IFERROR(IF(AND('別紙様式3-2（４・５月）'!O17="",W15&lt;&gt;"",W15&lt;&gt;"―"),X15,X15*VLOOKUP(AG15,【参考】数式用4!$EY$3:$GF$106,MATCH(N15,【参考】数式用4!$EY$2:$GF$2,0))),"")</f>
        <v/>
      </c>
      <c r="AD15" s="524" t="str">
        <f t="shared" ref="AD15:AD78" si="0">IF(OR(O15="新加算Ⅰ",O15="新加算Ⅱ",O15="新加算Ⅴ（１）",O15="新加算Ⅴ（２）",O15="新加算Ⅴ（３）",O15="新加算Ⅴ（４）",O15="新加算Ⅴ（５）",O15="新加算Ⅴ（６）",O15="新加算Ⅴ（７）",O15="新加算Ⅴ（９）",O15="新加算Ⅴ（10）",O15="新加算Ⅴ（12）"),1,"")</f>
        <v/>
      </c>
      <c r="AE15" s="517" t="str">
        <f t="shared" ref="AE15:AE78" si="1">IF(OR(W15="新加算Ⅰ",W15="新加算Ⅱ"),1,"")</f>
        <v/>
      </c>
      <c r="AF15" s="516" t="str">
        <f>IF(O15="","",'別紙様式3-2（４・５月）'!O17&amp;'別紙様式3-2（４・５月）'!P17&amp;'別紙様式3-2（４・５月）'!Q17&amp;"から"&amp;O15)</f>
        <v/>
      </c>
      <c r="AG15" s="413" t="str">
        <f>IF(OR(W15="",W15="―"),"",'別紙様式3-2（４・５月）'!O17&amp;'別紙様式3-2（４・５月）'!P17&amp;'別紙様式3-2（４・５月）'!Q17&amp;"から"&amp;W15)</f>
        <v/>
      </c>
    </row>
    <row r="16" spans="1:34" ht="24.9" customHeight="1">
      <c r="A16" s="414">
        <v>3</v>
      </c>
      <c r="B16" s="589" t="str">
        <f>IF(基本情報入力シート!C55="","",基本情報入力シート!C55)</f>
        <v/>
      </c>
      <c r="C16" s="590"/>
      <c r="D16" s="590"/>
      <c r="E16" s="590"/>
      <c r="F16" s="590"/>
      <c r="G16" s="590"/>
      <c r="H16" s="590"/>
      <c r="I16" s="591"/>
      <c r="J16" s="391" t="str">
        <f>IF(基本情報入力シート!M55="","",基本情報入力シート!M55)</f>
        <v/>
      </c>
      <c r="K16" s="392" t="str">
        <f>IF(基本情報入力シート!R55="","",基本情報入力シート!R55)</f>
        <v/>
      </c>
      <c r="L16" s="392" t="str">
        <f>IF(基本情報入力シート!W55="","",基本情報入力シート!W55)</f>
        <v/>
      </c>
      <c r="M16" s="393" t="str">
        <f>IF(基本情報入力シート!X55="","",基本情報入力シート!X55)</f>
        <v/>
      </c>
      <c r="N16" s="394" t="str">
        <f>IF(基本情報入力シート!Y55="","",基本情報入力シート!Y55)</f>
        <v/>
      </c>
      <c r="O16" s="48"/>
      <c r="P16" s="675"/>
      <c r="Q16" s="676"/>
      <c r="R16" s="522" t="str">
        <f>IFERROR(IF(OR('別紙様式3-2（４・５月）'!Z18="ベア加算",'別紙様式3-2（４・５月）'!R18=""),"",P16*VLOOKUP(N16,【参考】数式用!$AD$2:$AH$37,MATCH(O16,【参考】数式用!$K$4:$N$4,0)+1,0)),"")</f>
        <v/>
      </c>
      <c r="S16" s="72"/>
      <c r="T16" s="677"/>
      <c r="U16" s="678"/>
      <c r="V16" s="520" t="str">
        <f>IFERROR(IF(AND('別紙様式3-2（４・５月）'!O18="",O16&lt;&gt;""),P16,P16*VLOOKUP(AF16,【参考】数式用4!$EY$3:$GF$106,MATCH(N16,【参考】数式用4!$EY$2:$GF$2,0))),"")</f>
        <v/>
      </c>
      <c r="W16" s="49"/>
      <c r="X16" s="71"/>
      <c r="Y16" s="728" t="str">
        <f>IFERROR(IF(OR('別紙様式3-2（４・５月）'!Z18="ベア加算",'別紙様式3-2（４・５月）'!R18=""),"",X16*VLOOKUP(N16,【参考】数式用!$AD$2:$AH$37,MATCH(W16,【参考】数式用!$K$4:$N$4,0)+1,0)),"")</f>
        <v/>
      </c>
      <c r="Z16" s="729"/>
      <c r="AA16" s="72"/>
      <c r="AB16" s="73"/>
      <c r="AC16" s="526" t="str">
        <f>IFERROR(IF(AND('別紙様式3-2（４・５月）'!O18="",W16&lt;&gt;"",W16&lt;&gt;"―"),X16,X16*VLOOKUP(AG16,【参考】数式用4!$EY$3:$GF$106,MATCH(N16,【参考】数式用4!$EY$2:$GF$2,0))),"")</f>
        <v/>
      </c>
      <c r="AD16" s="515" t="str">
        <f t="shared" si="0"/>
        <v/>
      </c>
      <c r="AE16" s="517" t="str">
        <f t="shared" si="1"/>
        <v/>
      </c>
      <c r="AF16" s="516" t="str">
        <f>IF(O16="","",'別紙様式3-2（４・５月）'!O18&amp;'別紙様式3-2（４・５月）'!P18&amp;'別紙様式3-2（４・５月）'!Q18&amp;"から"&amp;O16)</f>
        <v/>
      </c>
      <c r="AG16" s="413" t="str">
        <f>IF(OR(W16="",W16="―"),"",'別紙様式3-2（４・５月）'!O18&amp;'別紙様式3-2（４・５月）'!P18&amp;'別紙様式3-2（４・５月）'!Q18&amp;"から"&amp;W16)</f>
        <v/>
      </c>
    </row>
    <row r="17" spans="1:41" ht="24.9" customHeight="1">
      <c r="A17" s="414">
        <v>4</v>
      </c>
      <c r="B17" s="589" t="str">
        <f>IF(基本情報入力シート!C56="","",基本情報入力シート!C56)</f>
        <v/>
      </c>
      <c r="C17" s="590"/>
      <c r="D17" s="590"/>
      <c r="E17" s="590"/>
      <c r="F17" s="590"/>
      <c r="G17" s="590"/>
      <c r="H17" s="590"/>
      <c r="I17" s="591"/>
      <c r="J17" s="391" t="str">
        <f>IF(基本情報入力シート!M56="","",基本情報入力シート!M56)</f>
        <v/>
      </c>
      <c r="K17" s="392" t="str">
        <f>IF(基本情報入力シート!R56="","",基本情報入力シート!R56)</f>
        <v/>
      </c>
      <c r="L17" s="392" t="str">
        <f>IF(基本情報入力シート!W56="","",基本情報入力シート!W56)</f>
        <v/>
      </c>
      <c r="M17" s="393" t="str">
        <f>IF(基本情報入力シート!X56="","",基本情報入力シート!X56)</f>
        <v/>
      </c>
      <c r="N17" s="394" t="str">
        <f>IF(基本情報入力シート!Y56="","",基本情報入力シート!Y56)</f>
        <v/>
      </c>
      <c r="O17" s="48"/>
      <c r="P17" s="675"/>
      <c r="Q17" s="676"/>
      <c r="R17" s="522" t="str">
        <f>IFERROR(IF(OR('別紙様式3-2（４・５月）'!Z19="ベア加算",'別紙様式3-2（４・５月）'!R19=""),"",P17*VLOOKUP(N17,【参考】数式用!$AD$2:$AH$37,MATCH(O17,【参考】数式用!$K$4:$N$4,0)+1,0)),"")</f>
        <v/>
      </c>
      <c r="S17" s="72"/>
      <c r="T17" s="677"/>
      <c r="U17" s="678"/>
      <c r="V17" s="520" t="str">
        <f>IFERROR(IF(AND('別紙様式3-2（４・５月）'!O19="",O17&lt;&gt;""),P17,P17*VLOOKUP(AF17,【参考】数式用4!$EY$3:$GF$106,MATCH(N17,【参考】数式用4!$EY$2:$GF$2,0))),"")</f>
        <v/>
      </c>
      <c r="W17" s="49"/>
      <c r="X17" s="71"/>
      <c r="Y17" s="728" t="str">
        <f>IFERROR(IF(OR('別紙様式3-2（４・５月）'!Z19="ベア加算",'別紙様式3-2（４・５月）'!R19=""),"",X17*VLOOKUP(N17,【参考】数式用!$AD$2:$AH$37,MATCH(W17,【参考】数式用!$K$4:$N$4,0)+1,0)),"")</f>
        <v/>
      </c>
      <c r="Z17" s="729"/>
      <c r="AA17" s="72"/>
      <c r="AB17" s="73"/>
      <c r="AC17" s="526" t="str">
        <f>IFERROR(IF(AND('別紙様式3-2（４・５月）'!O19="",W17&lt;&gt;"",W17&lt;&gt;"―"),X17,X17*VLOOKUP(AG17,【参考】数式用4!$EY$3:$GF$106,MATCH(N17,【参考】数式用4!$EY$2:$GF$2,0))),"")</f>
        <v/>
      </c>
      <c r="AD17" s="515" t="str">
        <f t="shared" si="0"/>
        <v/>
      </c>
      <c r="AE17" s="517" t="str">
        <f t="shared" si="1"/>
        <v/>
      </c>
      <c r="AF17" s="413" t="str">
        <f>IF(O17="","",'別紙様式3-2（４・５月）'!O19&amp;'別紙様式3-2（４・５月）'!P19&amp;'別紙様式3-2（４・５月）'!Q19&amp;"から"&amp;O17)</f>
        <v/>
      </c>
      <c r="AG17" s="413" t="str">
        <f>IF(OR(W17="",W17="―"),"",'別紙様式3-2（４・５月）'!O19&amp;'別紙様式3-2（４・５月）'!P19&amp;'別紙様式3-2（４・５月）'!Q19&amp;"から"&amp;W17)</f>
        <v/>
      </c>
    </row>
    <row r="18" spans="1:41" ht="24.9" customHeight="1">
      <c r="A18" s="414">
        <v>5</v>
      </c>
      <c r="B18" s="589" t="str">
        <f>IF(基本情報入力シート!C57="","",基本情報入力シート!C57)</f>
        <v/>
      </c>
      <c r="C18" s="590"/>
      <c r="D18" s="590"/>
      <c r="E18" s="590"/>
      <c r="F18" s="590"/>
      <c r="G18" s="590"/>
      <c r="H18" s="590"/>
      <c r="I18" s="591"/>
      <c r="J18" s="391" t="str">
        <f>IF(基本情報入力シート!M57="","",基本情報入力シート!M57)</f>
        <v/>
      </c>
      <c r="K18" s="392" t="str">
        <f>IF(基本情報入力シート!R57="","",基本情報入力シート!R57)</f>
        <v/>
      </c>
      <c r="L18" s="392" t="str">
        <f>IF(基本情報入力シート!W57="","",基本情報入力シート!W57)</f>
        <v/>
      </c>
      <c r="M18" s="393" t="str">
        <f>IF(基本情報入力シート!X57="","",基本情報入力シート!X57)</f>
        <v/>
      </c>
      <c r="N18" s="394" t="str">
        <f>IF(基本情報入力シート!Y57="","",基本情報入力シート!Y57)</f>
        <v/>
      </c>
      <c r="O18" s="48"/>
      <c r="P18" s="675"/>
      <c r="Q18" s="676"/>
      <c r="R18" s="522" t="str">
        <f>IFERROR(IF(OR('別紙様式3-2（４・５月）'!Z20="ベア加算",'別紙様式3-2（４・５月）'!R20=""),"",P18*VLOOKUP(N18,【参考】数式用!$AD$2:$AH$37,MATCH(O18,【参考】数式用!$K$4:$N$4,0)+1,0)),"")</f>
        <v/>
      </c>
      <c r="S18" s="72"/>
      <c r="T18" s="677"/>
      <c r="U18" s="678"/>
      <c r="V18" s="520" t="str">
        <f>IFERROR(IF(AND('別紙様式3-2（４・５月）'!O20="",O18&lt;&gt;""),P18,P18*VLOOKUP(AF18,【参考】数式用4!$EY$3:$GF$106,MATCH(N18,【参考】数式用4!$EY$2:$GF$2,0))),"")</f>
        <v/>
      </c>
      <c r="W18" s="49"/>
      <c r="X18" s="71"/>
      <c r="Y18" s="728" t="str">
        <f>IFERROR(IF(OR('別紙様式3-2（４・５月）'!Z20="ベア加算",'別紙様式3-2（４・５月）'!R20=""),"",X18*VLOOKUP(N18,【参考】数式用!$AD$2:$AH$37,MATCH(W18,【参考】数式用!$K$4:$N$4,0)+1,0)),"")</f>
        <v/>
      </c>
      <c r="Z18" s="729"/>
      <c r="AA18" s="72"/>
      <c r="AB18" s="73"/>
      <c r="AC18" s="526" t="str">
        <f>IFERROR(IF(AND('別紙様式3-2（４・５月）'!O20="",W18&lt;&gt;"",W18&lt;&gt;"―"),X18,X18*VLOOKUP(AG18,【参考】数式用4!$EY$3:$GF$106,MATCH(N18,【参考】数式用4!$EY$2:$GF$2,0))),"")</f>
        <v/>
      </c>
      <c r="AD18" s="515" t="str">
        <f t="shared" si="0"/>
        <v/>
      </c>
      <c r="AE18" s="517" t="str">
        <f t="shared" si="1"/>
        <v/>
      </c>
      <c r="AF18" s="413" t="str">
        <f>IF(O18="","",'別紙様式3-2（４・５月）'!O20&amp;'別紙様式3-2（４・５月）'!P20&amp;'別紙様式3-2（４・５月）'!Q20&amp;"から"&amp;O18)</f>
        <v/>
      </c>
      <c r="AG18" s="413" t="str">
        <f>IF(OR(W18="",W18="―"),"",'別紙様式3-2（４・５月）'!O20&amp;'別紙様式3-2（４・５月）'!P20&amp;'別紙様式3-2（４・５月）'!Q20&amp;"から"&amp;W18)</f>
        <v/>
      </c>
    </row>
    <row r="19" spans="1:41" ht="24.9" customHeight="1">
      <c r="A19" s="414">
        <v>6</v>
      </c>
      <c r="B19" s="589" t="str">
        <f>IF(基本情報入力シート!C58="","",基本情報入力シート!C58)</f>
        <v/>
      </c>
      <c r="C19" s="590"/>
      <c r="D19" s="590"/>
      <c r="E19" s="590"/>
      <c r="F19" s="590"/>
      <c r="G19" s="590"/>
      <c r="H19" s="590"/>
      <c r="I19" s="591"/>
      <c r="J19" s="391" t="str">
        <f>IF(基本情報入力シート!M58="","",基本情報入力シート!M58)</f>
        <v/>
      </c>
      <c r="K19" s="392" t="str">
        <f>IF(基本情報入力シート!R58="","",基本情報入力シート!R58)</f>
        <v/>
      </c>
      <c r="L19" s="392" t="str">
        <f>IF(基本情報入力シート!W58="","",基本情報入力シート!W58)</f>
        <v/>
      </c>
      <c r="M19" s="393" t="str">
        <f>IF(基本情報入力シート!X58="","",基本情報入力シート!X58)</f>
        <v/>
      </c>
      <c r="N19" s="394" t="str">
        <f>IF(基本情報入力シート!Y58="","",基本情報入力シート!Y58)</f>
        <v/>
      </c>
      <c r="O19" s="48"/>
      <c r="P19" s="675"/>
      <c r="Q19" s="676"/>
      <c r="R19" s="522" t="str">
        <f>IFERROR(IF(OR('別紙様式3-2（４・５月）'!Z21="ベア加算",'別紙様式3-2（４・５月）'!R21=""),"",P19*VLOOKUP(N19,【参考】数式用!$AD$2:$AH$37,MATCH(O19,【参考】数式用!$K$4:$N$4,0)+1,0)),"")</f>
        <v/>
      </c>
      <c r="S19" s="72"/>
      <c r="T19" s="677"/>
      <c r="U19" s="678"/>
      <c r="V19" s="520" t="str">
        <f>IFERROR(IF(AND('別紙様式3-2（４・５月）'!O21="",O19&lt;&gt;""),P19,P19*VLOOKUP(AF19,【参考】数式用4!$EY$3:$GF$106,MATCH(N19,【参考】数式用4!$EY$2:$GF$2,0))),"")</f>
        <v/>
      </c>
      <c r="W19" s="49"/>
      <c r="X19" s="71"/>
      <c r="Y19" s="728" t="str">
        <f>IFERROR(IF(OR('別紙様式3-2（４・５月）'!Z21="ベア加算",'別紙様式3-2（４・５月）'!R21=""),"",X19*VLOOKUP(N19,【参考】数式用!$AD$2:$AH$37,MATCH(W19,【参考】数式用!$K$4:$N$4,0)+1,0)),"")</f>
        <v/>
      </c>
      <c r="Z19" s="729"/>
      <c r="AA19" s="72"/>
      <c r="AB19" s="73"/>
      <c r="AC19" s="526" t="str">
        <f>IFERROR(IF(AND('別紙様式3-2（４・５月）'!O21="",W19&lt;&gt;"",W19&lt;&gt;"―"),X19,X19*VLOOKUP(AG19,【参考】数式用4!$EY$3:$GF$106,MATCH(N19,【参考】数式用4!$EY$2:$GF$2,0))),"")</f>
        <v/>
      </c>
      <c r="AD19" s="515" t="str">
        <f t="shared" si="0"/>
        <v/>
      </c>
      <c r="AE19" s="517" t="str">
        <f t="shared" si="1"/>
        <v/>
      </c>
      <c r="AF19" s="413" t="str">
        <f>IF(O19="","",'別紙様式3-2（４・５月）'!O21&amp;'別紙様式3-2（４・５月）'!P21&amp;'別紙様式3-2（４・５月）'!Q21&amp;"から"&amp;O19)</f>
        <v/>
      </c>
      <c r="AG19" s="413" t="str">
        <f>IF(OR(W19="",W19="―"),"",'別紙様式3-2（４・５月）'!O21&amp;'別紙様式3-2（４・５月）'!P21&amp;'別紙様式3-2（４・５月）'!Q21&amp;"から"&amp;W19)</f>
        <v/>
      </c>
    </row>
    <row r="20" spans="1:41" ht="24.9" customHeight="1">
      <c r="A20" s="414">
        <v>7</v>
      </c>
      <c r="B20" s="589" t="str">
        <f>IF(基本情報入力シート!C59="","",基本情報入力シート!C59)</f>
        <v/>
      </c>
      <c r="C20" s="590"/>
      <c r="D20" s="590"/>
      <c r="E20" s="590"/>
      <c r="F20" s="590"/>
      <c r="G20" s="590"/>
      <c r="H20" s="590"/>
      <c r="I20" s="591"/>
      <c r="J20" s="391" t="str">
        <f>IF(基本情報入力シート!M59="","",基本情報入力シート!M59)</f>
        <v/>
      </c>
      <c r="K20" s="392" t="str">
        <f>IF(基本情報入力シート!R59="","",基本情報入力シート!R59)</f>
        <v/>
      </c>
      <c r="L20" s="392" t="str">
        <f>IF(基本情報入力シート!W59="","",基本情報入力シート!W59)</f>
        <v/>
      </c>
      <c r="M20" s="393" t="str">
        <f>IF(基本情報入力シート!X59="","",基本情報入力シート!X59)</f>
        <v/>
      </c>
      <c r="N20" s="394" t="str">
        <f>IF(基本情報入力シート!Y59="","",基本情報入力シート!Y59)</f>
        <v/>
      </c>
      <c r="O20" s="48"/>
      <c r="P20" s="675"/>
      <c r="Q20" s="676"/>
      <c r="R20" s="522" t="str">
        <f>IFERROR(IF(OR('別紙様式3-2（４・５月）'!Z22="ベア加算",'別紙様式3-2（４・５月）'!R22=""),"",P20*VLOOKUP(N20,【参考】数式用!$AD$2:$AH$37,MATCH(O20,【参考】数式用!$K$4:$N$4,0)+1,0)),"")</f>
        <v/>
      </c>
      <c r="S20" s="72"/>
      <c r="T20" s="677"/>
      <c r="U20" s="678"/>
      <c r="V20" s="520" t="str">
        <f>IFERROR(IF(AND('別紙様式3-2（４・５月）'!O22="",O20&lt;&gt;""),P20,P20*VLOOKUP(AF20,【参考】数式用4!$EY$3:$GF$106,MATCH(N20,【参考】数式用4!$EY$2:$GF$2,0))),"")</f>
        <v/>
      </c>
      <c r="W20" s="49"/>
      <c r="X20" s="71"/>
      <c r="Y20" s="728" t="str">
        <f>IFERROR(IF(OR('別紙様式3-2（４・５月）'!Z22="ベア加算",'別紙様式3-2（４・５月）'!R22=""),"",X20*VLOOKUP(N20,【参考】数式用!$AD$2:$AH$37,MATCH(W20,【参考】数式用!$K$4:$N$4,0)+1,0)),"")</f>
        <v/>
      </c>
      <c r="Z20" s="729"/>
      <c r="AA20" s="72"/>
      <c r="AB20" s="73"/>
      <c r="AC20" s="526" t="str">
        <f>IFERROR(IF(AND('別紙様式3-2（４・５月）'!O22="",W20&lt;&gt;"",W20&lt;&gt;"―"),X20,X20*VLOOKUP(AG20,【参考】数式用4!$EY$3:$GF$106,MATCH(N20,【参考】数式用4!$EY$2:$GF$2,0))),"")</f>
        <v/>
      </c>
      <c r="AD20" s="515" t="str">
        <f t="shared" si="0"/>
        <v/>
      </c>
      <c r="AE20" s="517" t="str">
        <f t="shared" si="1"/>
        <v/>
      </c>
      <c r="AF20" s="413" t="str">
        <f>IF(O20="","",'別紙様式3-2（４・５月）'!O22&amp;'別紙様式3-2（４・５月）'!P22&amp;'別紙様式3-2（４・５月）'!Q22&amp;"から"&amp;O20)</f>
        <v/>
      </c>
      <c r="AG20" s="413" t="str">
        <f>IF(OR(W20="",W20="―"),"",'別紙様式3-2（４・５月）'!O22&amp;'別紙様式3-2（４・５月）'!P22&amp;'別紙様式3-2（４・５月）'!Q22&amp;"から"&amp;W20)</f>
        <v/>
      </c>
    </row>
    <row r="21" spans="1:41" ht="24.9" customHeight="1">
      <c r="A21" s="414">
        <v>8</v>
      </c>
      <c r="B21" s="589" t="str">
        <f>IF(基本情報入力シート!C60="","",基本情報入力シート!C60)</f>
        <v/>
      </c>
      <c r="C21" s="590"/>
      <c r="D21" s="590"/>
      <c r="E21" s="590"/>
      <c r="F21" s="590"/>
      <c r="G21" s="590"/>
      <c r="H21" s="590"/>
      <c r="I21" s="591"/>
      <c r="J21" s="391" t="str">
        <f>IF(基本情報入力シート!M60="","",基本情報入力シート!M60)</f>
        <v/>
      </c>
      <c r="K21" s="392" t="str">
        <f>IF(基本情報入力シート!R60="","",基本情報入力シート!R60)</f>
        <v/>
      </c>
      <c r="L21" s="392" t="str">
        <f>IF(基本情報入力シート!W60="","",基本情報入力シート!W60)</f>
        <v/>
      </c>
      <c r="M21" s="393" t="str">
        <f>IF(基本情報入力シート!X60="","",基本情報入力シート!X60)</f>
        <v/>
      </c>
      <c r="N21" s="394" t="str">
        <f>IF(基本情報入力シート!Y60="","",基本情報入力シート!Y60)</f>
        <v/>
      </c>
      <c r="O21" s="48"/>
      <c r="P21" s="675"/>
      <c r="Q21" s="676"/>
      <c r="R21" s="522" t="str">
        <f>IFERROR(IF(OR('別紙様式3-2（４・５月）'!Z23="ベア加算",'別紙様式3-2（４・５月）'!R23=""),"",P21*VLOOKUP(N21,【参考】数式用!$AD$2:$AH$37,MATCH(O21,【参考】数式用!$K$4:$N$4,0)+1,0)),"")</f>
        <v/>
      </c>
      <c r="S21" s="72"/>
      <c r="T21" s="677"/>
      <c r="U21" s="678"/>
      <c r="V21" s="520" t="str">
        <f>IFERROR(IF(AND('別紙様式3-2（４・５月）'!O23="",O21&lt;&gt;""),P21,P21*VLOOKUP(AF21,【参考】数式用4!$EY$3:$GF$106,MATCH(N21,【参考】数式用4!$EY$2:$GF$2,0))),"")</f>
        <v/>
      </c>
      <c r="W21" s="49"/>
      <c r="X21" s="71"/>
      <c r="Y21" s="728" t="str">
        <f>IFERROR(IF(OR('別紙様式3-2（４・５月）'!Z23="ベア加算",'別紙様式3-2（４・５月）'!R23=""),"",X21*VLOOKUP(N21,【参考】数式用!$AD$2:$AH$37,MATCH(W21,【参考】数式用!$K$4:$N$4,0)+1,0)),"")</f>
        <v/>
      </c>
      <c r="Z21" s="729"/>
      <c r="AA21" s="72"/>
      <c r="AB21" s="73"/>
      <c r="AC21" s="526" t="str">
        <f>IFERROR(IF(AND('別紙様式3-2（４・５月）'!O23="",W21&lt;&gt;"",W21&lt;&gt;"―"),X21,X21*VLOOKUP(AG21,【参考】数式用4!$EY$3:$GF$106,MATCH(N21,【参考】数式用4!$EY$2:$GF$2,0))),"")</f>
        <v/>
      </c>
      <c r="AD21" s="515" t="str">
        <f t="shared" si="0"/>
        <v/>
      </c>
      <c r="AE21" s="517" t="str">
        <f t="shared" si="1"/>
        <v/>
      </c>
      <c r="AF21" s="413" t="str">
        <f>IF(O21="","",'別紙様式3-2（４・５月）'!O23&amp;'別紙様式3-2（４・５月）'!P23&amp;'別紙様式3-2（４・５月）'!Q23&amp;"から"&amp;O21)</f>
        <v/>
      </c>
      <c r="AG21" s="413" t="str">
        <f>IF(OR(W21="",W21="―"),"",'別紙様式3-2（４・５月）'!O23&amp;'別紙様式3-2（４・５月）'!P23&amp;'別紙様式3-2（４・５月）'!Q23&amp;"から"&amp;W21)</f>
        <v/>
      </c>
    </row>
    <row r="22" spans="1:41" ht="24.9" customHeight="1">
      <c r="A22" s="414">
        <v>9</v>
      </c>
      <c r="B22" s="589" t="str">
        <f>IF(基本情報入力シート!C61="","",基本情報入力シート!C61)</f>
        <v/>
      </c>
      <c r="C22" s="590"/>
      <c r="D22" s="590"/>
      <c r="E22" s="590"/>
      <c r="F22" s="590"/>
      <c r="G22" s="590"/>
      <c r="H22" s="590"/>
      <c r="I22" s="591"/>
      <c r="J22" s="391" t="str">
        <f>IF(基本情報入力シート!M61="","",基本情報入力シート!M61)</f>
        <v/>
      </c>
      <c r="K22" s="392" t="str">
        <f>IF(基本情報入力シート!R61="","",基本情報入力シート!R61)</f>
        <v/>
      </c>
      <c r="L22" s="392" t="str">
        <f>IF(基本情報入力シート!W61="","",基本情報入力シート!W61)</f>
        <v/>
      </c>
      <c r="M22" s="393" t="str">
        <f>IF(基本情報入力シート!X61="","",基本情報入力シート!X61)</f>
        <v/>
      </c>
      <c r="N22" s="394" t="str">
        <f>IF(基本情報入力シート!Y61="","",基本情報入力シート!Y61)</f>
        <v/>
      </c>
      <c r="O22" s="48"/>
      <c r="P22" s="675"/>
      <c r="Q22" s="676"/>
      <c r="R22" s="522" t="str">
        <f>IFERROR(IF(OR('別紙様式3-2（４・５月）'!Z24="ベア加算",'別紙様式3-2（４・５月）'!R24=""),"",P22*VLOOKUP(N22,【参考】数式用!$AD$2:$AH$37,MATCH(O22,【参考】数式用!$K$4:$N$4,0)+1,0)),"")</f>
        <v/>
      </c>
      <c r="S22" s="72"/>
      <c r="T22" s="677"/>
      <c r="U22" s="678"/>
      <c r="V22" s="520" t="str">
        <f>IFERROR(IF(AND('別紙様式3-2（４・５月）'!O24="",O22&lt;&gt;""),P22,P22*VLOOKUP(AF22,【参考】数式用4!$EY$3:$GF$106,MATCH(N22,【参考】数式用4!$EY$2:$GF$2,0))),"")</f>
        <v/>
      </c>
      <c r="W22" s="49"/>
      <c r="X22" s="71"/>
      <c r="Y22" s="728" t="str">
        <f>IFERROR(IF(OR('別紙様式3-2（４・５月）'!Z24="ベア加算",'別紙様式3-2（４・５月）'!R24=""),"",X22*VLOOKUP(N22,【参考】数式用!$AD$2:$AH$37,MATCH(W22,【参考】数式用!$K$4:$N$4,0)+1,0)),"")</f>
        <v/>
      </c>
      <c r="Z22" s="729"/>
      <c r="AA22" s="72"/>
      <c r="AB22" s="73"/>
      <c r="AC22" s="526" t="str">
        <f>IFERROR(IF(AND('別紙様式3-2（４・５月）'!O24="",W22&lt;&gt;"",W22&lt;&gt;"―"),X22,X22*VLOOKUP(AG22,【参考】数式用4!$EY$3:$GF$106,MATCH(N22,【参考】数式用4!$EY$2:$GF$2,0))),"")</f>
        <v/>
      </c>
      <c r="AD22" s="515" t="str">
        <f t="shared" si="0"/>
        <v/>
      </c>
      <c r="AE22" s="517" t="str">
        <f t="shared" si="1"/>
        <v/>
      </c>
      <c r="AF22" s="413" t="str">
        <f>IF(O22="","",'別紙様式3-2（４・５月）'!O24&amp;'別紙様式3-2（４・５月）'!P24&amp;'別紙様式3-2（４・５月）'!Q24&amp;"から"&amp;O22)</f>
        <v/>
      </c>
      <c r="AG22" s="413" t="str">
        <f>IF(OR(W22="",W22="―"),"",'別紙様式3-2（４・５月）'!O24&amp;'別紙様式3-2（４・５月）'!P24&amp;'別紙様式3-2（４・５月）'!Q24&amp;"から"&amp;W22)</f>
        <v/>
      </c>
    </row>
    <row r="23" spans="1:41" ht="24.9" customHeight="1">
      <c r="A23" s="414">
        <v>10</v>
      </c>
      <c r="B23" s="589" t="str">
        <f>IF(基本情報入力シート!C62="","",基本情報入力シート!C62)</f>
        <v/>
      </c>
      <c r="C23" s="590"/>
      <c r="D23" s="590"/>
      <c r="E23" s="590"/>
      <c r="F23" s="590"/>
      <c r="G23" s="590"/>
      <c r="H23" s="590"/>
      <c r="I23" s="591"/>
      <c r="J23" s="391" t="str">
        <f>IF(基本情報入力シート!M62="","",基本情報入力シート!M62)</f>
        <v/>
      </c>
      <c r="K23" s="392" t="str">
        <f>IF(基本情報入力シート!R62="","",基本情報入力シート!R62)</f>
        <v/>
      </c>
      <c r="L23" s="392" t="str">
        <f>IF(基本情報入力シート!W62="","",基本情報入力シート!W62)</f>
        <v/>
      </c>
      <c r="M23" s="393" t="str">
        <f>IF(基本情報入力シート!X62="","",基本情報入力シート!X62)</f>
        <v/>
      </c>
      <c r="N23" s="394" t="str">
        <f>IF(基本情報入力シート!Y62="","",基本情報入力シート!Y62)</f>
        <v/>
      </c>
      <c r="O23" s="48"/>
      <c r="P23" s="675"/>
      <c r="Q23" s="676"/>
      <c r="R23" s="522" t="str">
        <f>IFERROR(IF(OR('別紙様式3-2（４・５月）'!Z25="ベア加算",'別紙様式3-2（４・５月）'!R25=""),"",P23*VLOOKUP(N23,【参考】数式用!$AD$2:$AH$37,MATCH(O23,【参考】数式用!$K$4:$N$4,0)+1,0)),"")</f>
        <v/>
      </c>
      <c r="S23" s="72"/>
      <c r="T23" s="677"/>
      <c r="U23" s="678"/>
      <c r="V23" s="520" t="str">
        <f>IFERROR(IF(AND('別紙様式3-2（４・５月）'!O25="",O23&lt;&gt;""),P23,P23*VLOOKUP(AF23,【参考】数式用4!$EY$3:$GF$106,MATCH(N23,【参考】数式用4!$EY$2:$GF$2,0))),"")</f>
        <v/>
      </c>
      <c r="W23" s="49"/>
      <c r="X23" s="71"/>
      <c r="Y23" s="728" t="str">
        <f>IFERROR(IF(OR('別紙様式3-2（４・５月）'!Z25="ベア加算",'別紙様式3-2（４・５月）'!R25=""),"",X23*VLOOKUP(N23,【参考】数式用!$AD$2:$AH$37,MATCH(W23,【参考】数式用!$K$4:$N$4,0)+1,0)),"")</f>
        <v/>
      </c>
      <c r="Z23" s="729"/>
      <c r="AA23" s="72"/>
      <c r="AB23" s="73"/>
      <c r="AC23" s="526" t="str">
        <f>IFERROR(IF(AND('別紙様式3-2（４・５月）'!O25="",W23&lt;&gt;"",W23&lt;&gt;"―"),X23,X23*VLOOKUP(AG23,【参考】数式用4!$EY$3:$GF$106,MATCH(N23,【参考】数式用4!$EY$2:$GF$2,0))),"")</f>
        <v/>
      </c>
      <c r="AD23" s="515" t="str">
        <f t="shared" si="0"/>
        <v/>
      </c>
      <c r="AE23" s="517" t="str">
        <f t="shared" si="1"/>
        <v/>
      </c>
      <c r="AF23" s="413" t="str">
        <f>IF(O23="","",'別紙様式3-2（４・５月）'!O25&amp;'別紙様式3-2（４・５月）'!P25&amp;'別紙様式3-2（４・５月）'!Q25&amp;"から"&amp;O23)</f>
        <v/>
      </c>
      <c r="AG23" s="413" t="str">
        <f>IF(OR(W23="",W23="―"),"",'別紙様式3-2（４・５月）'!O25&amp;'別紙様式3-2（４・５月）'!P25&amp;'別紙様式3-2（４・５月）'!Q25&amp;"から"&amp;W23)</f>
        <v/>
      </c>
    </row>
    <row r="24" spans="1:41" ht="24.9" customHeight="1">
      <c r="A24" s="414">
        <v>11</v>
      </c>
      <c r="B24" s="589" t="str">
        <f>IF(基本情報入力シート!C63="","",基本情報入力シート!C63)</f>
        <v/>
      </c>
      <c r="C24" s="590"/>
      <c r="D24" s="590"/>
      <c r="E24" s="590"/>
      <c r="F24" s="590"/>
      <c r="G24" s="590"/>
      <c r="H24" s="590"/>
      <c r="I24" s="591"/>
      <c r="J24" s="391" t="str">
        <f>IF(基本情報入力シート!M63="","",基本情報入力シート!M63)</f>
        <v/>
      </c>
      <c r="K24" s="392" t="str">
        <f>IF(基本情報入力シート!R63="","",基本情報入力シート!R63)</f>
        <v/>
      </c>
      <c r="L24" s="392" t="str">
        <f>IF(基本情報入力シート!W63="","",基本情報入力シート!W63)</f>
        <v/>
      </c>
      <c r="M24" s="393" t="str">
        <f>IF(基本情報入力シート!X63="","",基本情報入力シート!X63)</f>
        <v/>
      </c>
      <c r="N24" s="394" t="str">
        <f>IF(基本情報入力シート!Y63="","",基本情報入力シート!Y63)</f>
        <v/>
      </c>
      <c r="O24" s="48"/>
      <c r="P24" s="675"/>
      <c r="Q24" s="676"/>
      <c r="R24" s="522" t="str">
        <f>IFERROR(IF(OR('別紙様式3-2（４・５月）'!Z26="ベア加算",'別紙様式3-2（４・５月）'!R26=""),"",P24*VLOOKUP(N24,【参考】数式用!$AD$2:$AH$37,MATCH(O24,【参考】数式用!$K$4:$N$4,0)+1,0)),"")</f>
        <v/>
      </c>
      <c r="S24" s="72"/>
      <c r="T24" s="677"/>
      <c r="U24" s="678"/>
      <c r="V24" s="520" t="str">
        <f>IFERROR(IF(AND('別紙様式3-2（４・５月）'!O26="",O24&lt;&gt;""),P24,P24*VLOOKUP(AF24,【参考】数式用4!$EY$3:$GF$106,MATCH(N24,【参考】数式用4!$EY$2:$GF$2,0))),"")</f>
        <v/>
      </c>
      <c r="W24" s="49"/>
      <c r="X24" s="71"/>
      <c r="Y24" s="728" t="str">
        <f>IFERROR(IF(OR('別紙様式3-2（４・５月）'!Z26="ベア加算",'別紙様式3-2（４・５月）'!R26=""),"",X24*VLOOKUP(N24,【参考】数式用!$AD$2:$AH$37,MATCH(W24,【参考】数式用!$K$4:$N$4,0)+1,0)),"")</f>
        <v/>
      </c>
      <c r="Z24" s="729"/>
      <c r="AA24" s="72"/>
      <c r="AB24" s="73"/>
      <c r="AC24" s="526" t="str">
        <f>IFERROR(IF(AND('別紙様式3-2（４・５月）'!O26="",W24&lt;&gt;"",W24&lt;&gt;"―"),X24,X24*VLOOKUP(AG24,【参考】数式用4!$EY$3:$GF$106,MATCH(N24,【参考】数式用4!$EY$2:$GF$2,0))),"")</f>
        <v/>
      </c>
      <c r="AD24" s="515" t="str">
        <f t="shared" si="0"/>
        <v/>
      </c>
      <c r="AE24" s="517" t="str">
        <f t="shared" si="1"/>
        <v/>
      </c>
      <c r="AF24" s="413" t="str">
        <f>IF(O24="","",'別紙様式3-2（４・５月）'!O26&amp;'別紙様式3-2（４・５月）'!P26&amp;'別紙様式3-2（４・５月）'!Q26&amp;"から"&amp;O24)</f>
        <v/>
      </c>
      <c r="AG24" s="413" t="str">
        <f>IF(OR(W24="",W24="―"),"",'別紙様式3-2（４・５月）'!O26&amp;'別紙様式3-2（４・５月）'!P26&amp;'別紙様式3-2（４・５月）'!Q26&amp;"から"&amp;W24)</f>
        <v/>
      </c>
    </row>
    <row r="25" spans="1:41" ht="24.9" customHeight="1">
      <c r="A25" s="414">
        <v>12</v>
      </c>
      <c r="B25" s="589" t="str">
        <f>IF(基本情報入力シート!C64="","",基本情報入力シート!C64)</f>
        <v/>
      </c>
      <c r="C25" s="590"/>
      <c r="D25" s="590"/>
      <c r="E25" s="590"/>
      <c r="F25" s="590"/>
      <c r="G25" s="590"/>
      <c r="H25" s="590"/>
      <c r="I25" s="591"/>
      <c r="J25" s="391" t="str">
        <f>IF(基本情報入力シート!M64="","",基本情報入力シート!M64)</f>
        <v/>
      </c>
      <c r="K25" s="392" t="str">
        <f>IF(基本情報入力シート!R64="","",基本情報入力シート!R64)</f>
        <v/>
      </c>
      <c r="L25" s="392" t="str">
        <f>IF(基本情報入力シート!W64="","",基本情報入力シート!W64)</f>
        <v/>
      </c>
      <c r="M25" s="393" t="str">
        <f>IF(基本情報入力シート!X64="","",基本情報入力シート!X64)</f>
        <v/>
      </c>
      <c r="N25" s="394" t="str">
        <f>IF(基本情報入力シート!Y64="","",基本情報入力シート!Y64)</f>
        <v/>
      </c>
      <c r="O25" s="48"/>
      <c r="P25" s="675"/>
      <c r="Q25" s="676"/>
      <c r="R25" s="522" t="str">
        <f>IFERROR(IF(OR('別紙様式3-2（４・５月）'!Z27="ベア加算",'別紙様式3-2（４・５月）'!R27=""),"",P25*VLOOKUP(N25,【参考】数式用!$AD$2:$AH$37,MATCH(O25,【参考】数式用!$K$4:$N$4,0)+1,0)),"")</f>
        <v/>
      </c>
      <c r="S25" s="72"/>
      <c r="T25" s="677"/>
      <c r="U25" s="678"/>
      <c r="V25" s="520" t="str">
        <f>IFERROR(IF(AND('別紙様式3-2（４・５月）'!O27="",O25&lt;&gt;""),P25,P25*VLOOKUP(AF25,【参考】数式用4!$EY$3:$GF$106,MATCH(N25,【参考】数式用4!$EY$2:$GF$2,0))),"")</f>
        <v/>
      </c>
      <c r="W25" s="49"/>
      <c r="X25" s="71"/>
      <c r="Y25" s="728" t="str">
        <f>IFERROR(IF(OR('別紙様式3-2（４・５月）'!Z27="ベア加算",'別紙様式3-2（４・５月）'!R27=""),"",X25*VLOOKUP(N25,【参考】数式用!$AD$2:$AH$37,MATCH(W25,【参考】数式用!$K$4:$N$4,0)+1,0)),"")</f>
        <v/>
      </c>
      <c r="Z25" s="729"/>
      <c r="AA25" s="72"/>
      <c r="AB25" s="73"/>
      <c r="AC25" s="526" t="str">
        <f>IFERROR(IF(AND('別紙様式3-2（４・５月）'!O27="",W25&lt;&gt;"",W25&lt;&gt;"―"),X25,X25*VLOOKUP(AG25,【参考】数式用4!$EY$3:$GF$106,MATCH(N25,【参考】数式用4!$EY$2:$GF$2,0))),"")</f>
        <v/>
      </c>
      <c r="AD25" s="515" t="str">
        <f t="shared" si="0"/>
        <v/>
      </c>
      <c r="AE25" s="517" t="str">
        <f t="shared" si="1"/>
        <v/>
      </c>
      <c r="AF25" s="413" t="str">
        <f>IF(O25="","",'別紙様式3-2（４・５月）'!O27&amp;'別紙様式3-2（４・５月）'!P27&amp;'別紙様式3-2（４・５月）'!Q27&amp;"から"&amp;O25)</f>
        <v/>
      </c>
      <c r="AG25" s="413" t="str">
        <f>IF(OR(W25="",W25="―"),"",'別紙様式3-2（４・５月）'!O27&amp;'別紙様式3-2（４・５月）'!P27&amp;'別紙様式3-2（４・５月）'!Q27&amp;"から"&amp;W25)</f>
        <v/>
      </c>
    </row>
    <row r="26" spans="1:41" ht="24.9" customHeight="1">
      <c r="A26" s="414">
        <v>13</v>
      </c>
      <c r="B26" s="589" t="str">
        <f>IF(基本情報入力シート!C65="","",基本情報入力シート!C65)</f>
        <v/>
      </c>
      <c r="C26" s="590"/>
      <c r="D26" s="590"/>
      <c r="E26" s="590"/>
      <c r="F26" s="590"/>
      <c r="G26" s="590"/>
      <c r="H26" s="590"/>
      <c r="I26" s="591"/>
      <c r="J26" s="391" t="str">
        <f>IF(基本情報入力シート!M65="","",基本情報入力シート!M65)</f>
        <v/>
      </c>
      <c r="K26" s="392" t="str">
        <f>IF(基本情報入力シート!R65="","",基本情報入力シート!R65)</f>
        <v/>
      </c>
      <c r="L26" s="392" t="str">
        <f>IF(基本情報入力シート!W65="","",基本情報入力シート!W65)</f>
        <v/>
      </c>
      <c r="M26" s="393" t="str">
        <f>IF(基本情報入力シート!X65="","",基本情報入力シート!X65)</f>
        <v/>
      </c>
      <c r="N26" s="394" t="str">
        <f>IF(基本情報入力シート!Y65="","",基本情報入力シート!Y65)</f>
        <v/>
      </c>
      <c r="O26" s="48"/>
      <c r="P26" s="675"/>
      <c r="Q26" s="676"/>
      <c r="R26" s="522" t="str">
        <f>IFERROR(IF(OR('別紙様式3-2（４・５月）'!Z28="ベア加算",'別紙様式3-2（４・５月）'!R28=""),"",P26*VLOOKUP(N26,【参考】数式用!$AD$2:$AH$37,MATCH(O26,【参考】数式用!$K$4:$N$4,0)+1,0)),"")</f>
        <v/>
      </c>
      <c r="S26" s="72"/>
      <c r="T26" s="677"/>
      <c r="U26" s="678"/>
      <c r="V26" s="520" t="str">
        <f>IFERROR(IF(AND('別紙様式3-2（４・５月）'!O28="",O26&lt;&gt;""),P26,P26*VLOOKUP(AF26,【参考】数式用4!$EY$3:$GF$106,MATCH(N26,【参考】数式用4!$EY$2:$GF$2,0))),"")</f>
        <v/>
      </c>
      <c r="W26" s="49"/>
      <c r="X26" s="71"/>
      <c r="Y26" s="728" t="str">
        <f>IFERROR(IF(OR('別紙様式3-2（４・５月）'!Z28="ベア加算",'別紙様式3-2（４・５月）'!R28=""),"",X26*VLOOKUP(N26,【参考】数式用!$AD$2:$AH$37,MATCH(W26,【参考】数式用!$K$4:$N$4,0)+1,0)),"")</f>
        <v/>
      </c>
      <c r="Z26" s="729"/>
      <c r="AA26" s="72"/>
      <c r="AB26" s="73"/>
      <c r="AC26" s="526" t="str">
        <f>IFERROR(IF(AND('別紙様式3-2（４・５月）'!O28="",W26&lt;&gt;"",W26&lt;&gt;"―"),X26,X26*VLOOKUP(AG26,【参考】数式用4!$EY$3:$GF$106,MATCH(N26,【参考】数式用4!$EY$2:$GF$2,0))),"")</f>
        <v/>
      </c>
      <c r="AD26" s="515" t="str">
        <f t="shared" si="0"/>
        <v/>
      </c>
      <c r="AE26" s="517" t="str">
        <f t="shared" si="1"/>
        <v/>
      </c>
      <c r="AF26" s="413" t="str">
        <f>IF(O26="","",'別紙様式3-2（４・５月）'!O28&amp;'別紙様式3-2（４・５月）'!P28&amp;'別紙様式3-2（４・５月）'!Q28&amp;"から"&amp;O26)</f>
        <v/>
      </c>
      <c r="AG26" s="413" t="str">
        <f>IF(OR(W26="",W26="―"),"",'別紙様式3-2（４・５月）'!O28&amp;'別紙様式3-2（４・５月）'!P28&amp;'別紙様式3-2（４・５月）'!Q28&amp;"から"&amp;W26)</f>
        <v/>
      </c>
    </row>
    <row r="27" spans="1:41" ht="24.9" customHeight="1">
      <c r="A27" s="414">
        <v>14</v>
      </c>
      <c r="B27" s="589" t="str">
        <f>IF(基本情報入力シート!C66="","",基本情報入力シート!C66)</f>
        <v/>
      </c>
      <c r="C27" s="590"/>
      <c r="D27" s="590"/>
      <c r="E27" s="590"/>
      <c r="F27" s="590"/>
      <c r="G27" s="590"/>
      <c r="H27" s="590"/>
      <c r="I27" s="591"/>
      <c r="J27" s="391" t="str">
        <f>IF(基本情報入力シート!M66="","",基本情報入力シート!M66)</f>
        <v/>
      </c>
      <c r="K27" s="392" t="str">
        <f>IF(基本情報入力シート!R66="","",基本情報入力シート!R66)</f>
        <v/>
      </c>
      <c r="L27" s="392" t="str">
        <f>IF(基本情報入力シート!W66="","",基本情報入力シート!W66)</f>
        <v/>
      </c>
      <c r="M27" s="393" t="str">
        <f>IF(基本情報入力シート!X66="","",基本情報入力シート!X66)</f>
        <v/>
      </c>
      <c r="N27" s="394" t="str">
        <f>IF(基本情報入力シート!Y66="","",基本情報入力シート!Y66)</f>
        <v/>
      </c>
      <c r="O27" s="48"/>
      <c r="P27" s="675"/>
      <c r="Q27" s="676"/>
      <c r="R27" s="522" t="str">
        <f>IFERROR(IF(OR('別紙様式3-2（４・５月）'!Z29="ベア加算",'別紙様式3-2（４・５月）'!R29=""),"",P27*VLOOKUP(N27,【参考】数式用!$AD$2:$AH$37,MATCH(O27,【参考】数式用!$K$4:$N$4,0)+1,0)),"")</f>
        <v/>
      </c>
      <c r="S27" s="72"/>
      <c r="T27" s="677"/>
      <c r="U27" s="678"/>
      <c r="V27" s="520" t="str">
        <f>IFERROR(IF(AND('別紙様式3-2（４・５月）'!O29="",O27&lt;&gt;""),P27,P27*VLOOKUP(AF27,【参考】数式用4!$EY$3:$GF$106,MATCH(N27,【参考】数式用4!$EY$2:$GF$2,0))),"")</f>
        <v/>
      </c>
      <c r="W27" s="49"/>
      <c r="X27" s="71"/>
      <c r="Y27" s="728" t="str">
        <f>IFERROR(IF(OR('別紙様式3-2（４・５月）'!Z29="ベア加算",'別紙様式3-2（４・５月）'!R29=""),"",X27*VLOOKUP(N27,【参考】数式用!$AD$2:$AH$37,MATCH(W27,【参考】数式用!$K$4:$N$4,0)+1,0)),"")</f>
        <v/>
      </c>
      <c r="Z27" s="729"/>
      <c r="AA27" s="72"/>
      <c r="AB27" s="73"/>
      <c r="AC27" s="526" t="str">
        <f>IFERROR(IF(AND('別紙様式3-2（４・５月）'!O29="",W27&lt;&gt;"",W27&lt;&gt;"―"),X27,X27*VLOOKUP(AG27,【参考】数式用4!$EY$3:$GF$106,MATCH(N27,【参考】数式用4!$EY$2:$GF$2,0))),"")</f>
        <v/>
      </c>
      <c r="AD27" s="515" t="str">
        <f t="shared" si="0"/>
        <v/>
      </c>
      <c r="AE27" s="517" t="str">
        <f t="shared" si="1"/>
        <v/>
      </c>
      <c r="AF27" s="413" t="str">
        <f>IF(O27="","",'別紙様式3-2（４・５月）'!O29&amp;'別紙様式3-2（４・５月）'!P29&amp;'別紙様式3-2（４・５月）'!Q29&amp;"から"&amp;O27)</f>
        <v/>
      </c>
      <c r="AG27" s="413" t="str">
        <f>IF(OR(W27="",W27="―"),"",'別紙様式3-2（４・５月）'!O29&amp;'別紙様式3-2（４・５月）'!P29&amp;'別紙様式3-2（４・５月）'!Q29&amp;"から"&amp;W27)</f>
        <v/>
      </c>
    </row>
    <row r="28" spans="1:41" ht="24.9" customHeight="1">
      <c r="A28" s="414">
        <v>15</v>
      </c>
      <c r="B28" s="589" t="str">
        <f>IF(基本情報入力シート!C67="","",基本情報入力シート!C67)</f>
        <v/>
      </c>
      <c r="C28" s="590"/>
      <c r="D28" s="590"/>
      <c r="E28" s="590"/>
      <c r="F28" s="590"/>
      <c r="G28" s="590"/>
      <c r="H28" s="590"/>
      <c r="I28" s="591"/>
      <c r="J28" s="391" t="str">
        <f>IF(基本情報入力シート!M67="","",基本情報入力シート!M67)</f>
        <v/>
      </c>
      <c r="K28" s="392" t="str">
        <f>IF(基本情報入力シート!R67="","",基本情報入力シート!R67)</f>
        <v/>
      </c>
      <c r="L28" s="392" t="str">
        <f>IF(基本情報入力シート!W67="","",基本情報入力シート!W67)</f>
        <v/>
      </c>
      <c r="M28" s="393" t="str">
        <f>IF(基本情報入力シート!X67="","",基本情報入力シート!X67)</f>
        <v/>
      </c>
      <c r="N28" s="394" t="str">
        <f>IF(基本情報入力シート!Y67="","",基本情報入力シート!Y67)</f>
        <v/>
      </c>
      <c r="O28" s="48"/>
      <c r="P28" s="675"/>
      <c r="Q28" s="676"/>
      <c r="R28" s="522" t="str">
        <f>IFERROR(IF(OR('別紙様式3-2（４・５月）'!Z30="ベア加算",'別紙様式3-2（４・５月）'!R30=""),"",P28*VLOOKUP(N28,【参考】数式用!$AD$2:$AH$37,MATCH(O28,【参考】数式用!$K$4:$N$4,0)+1,0)),"")</f>
        <v/>
      </c>
      <c r="S28" s="72"/>
      <c r="T28" s="677"/>
      <c r="U28" s="678"/>
      <c r="V28" s="520" t="str">
        <f>IFERROR(IF(AND('別紙様式3-2（４・５月）'!O30="",O28&lt;&gt;""),P28,P28*VLOOKUP(AF28,【参考】数式用4!$EY$3:$GF$106,MATCH(N28,【参考】数式用4!$EY$2:$GF$2,0))),"")</f>
        <v/>
      </c>
      <c r="W28" s="49"/>
      <c r="X28" s="71"/>
      <c r="Y28" s="728" t="str">
        <f>IFERROR(IF(OR('別紙様式3-2（４・５月）'!Z30="ベア加算",'別紙様式3-2（４・５月）'!R30=""),"",X28*VLOOKUP(N28,【参考】数式用!$AD$2:$AH$37,MATCH(W28,【参考】数式用!$K$4:$N$4,0)+1,0)),"")</f>
        <v/>
      </c>
      <c r="Z28" s="729"/>
      <c r="AA28" s="72"/>
      <c r="AB28" s="73"/>
      <c r="AC28" s="526" t="str">
        <f>IFERROR(IF(AND('別紙様式3-2（４・５月）'!O30="",W28&lt;&gt;"",W28&lt;&gt;"―"),X28,X28*VLOOKUP(AG28,【参考】数式用4!$EY$3:$GF$106,MATCH(N28,【参考】数式用4!$EY$2:$GF$2,0))),"")</f>
        <v/>
      </c>
      <c r="AD28" s="515" t="str">
        <f t="shared" si="0"/>
        <v/>
      </c>
      <c r="AE28" s="517" t="str">
        <f t="shared" si="1"/>
        <v/>
      </c>
      <c r="AF28" s="413" t="str">
        <f>IF(O28="","",'別紙様式3-2（４・５月）'!O30&amp;'別紙様式3-2（４・５月）'!P30&amp;'別紙様式3-2（４・５月）'!Q30&amp;"から"&amp;O28)</f>
        <v/>
      </c>
      <c r="AG28" s="413" t="str">
        <f>IF(OR(W28="",W28="―"),"",'別紙様式3-2（４・５月）'!O30&amp;'別紙様式3-2（４・５月）'!P30&amp;'別紙様式3-2（４・５月）'!Q30&amp;"から"&amp;W28)</f>
        <v/>
      </c>
    </row>
    <row r="29" spans="1:41" ht="24.9" customHeight="1">
      <c r="A29" s="414">
        <v>16</v>
      </c>
      <c r="B29" s="589" t="str">
        <f>IF(基本情報入力シート!C68="","",基本情報入力シート!C68)</f>
        <v/>
      </c>
      <c r="C29" s="590"/>
      <c r="D29" s="590"/>
      <c r="E29" s="590"/>
      <c r="F29" s="590"/>
      <c r="G29" s="590"/>
      <c r="H29" s="590"/>
      <c r="I29" s="591"/>
      <c r="J29" s="392" t="str">
        <f>IF(基本情報入力シート!M68="","",基本情報入力シート!M68)</f>
        <v/>
      </c>
      <c r="K29" s="392" t="str">
        <f>IF(基本情報入力シート!R68="","",基本情報入力シート!R68)</f>
        <v/>
      </c>
      <c r="L29" s="392" t="str">
        <f>IF(基本情報入力シート!W68="","",基本情報入力シート!W68)</f>
        <v/>
      </c>
      <c r="M29" s="415" t="str">
        <f>IF(基本情報入力シート!X68="","",基本情報入力シート!X68)</f>
        <v/>
      </c>
      <c r="N29" s="425" t="str">
        <f>IF(基本情報入力シート!Y68="","",基本情報入力シート!Y68)</f>
        <v/>
      </c>
      <c r="O29" s="426"/>
      <c r="P29" s="675"/>
      <c r="Q29" s="676"/>
      <c r="R29" s="522" t="str">
        <f>IFERROR(IF(OR('別紙様式3-2（４・５月）'!Z31="ベア加算",'別紙様式3-2（４・５月）'!R31=""),"",P29*VLOOKUP(N29,【参考】数式用!$AD$2:$AH$37,MATCH(O29,【参考】数式用!$K$4:$N$4,0)+1,0)),"")</f>
        <v/>
      </c>
      <c r="S29" s="72"/>
      <c r="T29" s="675"/>
      <c r="U29" s="676"/>
      <c r="V29" s="520" t="str">
        <f>IFERROR(IF(AND('別紙様式3-2（４・５月）'!O31="",O29&lt;&gt;""),P29,P29*VLOOKUP(AF29,【参考】数式用4!$EY$3:$GF$106,MATCH(N29,【参考】数式用4!$EY$2:$GF$2,0))),"")</f>
        <v/>
      </c>
      <c r="W29" s="50"/>
      <c r="X29" s="424"/>
      <c r="Y29" s="728" t="str">
        <f>IFERROR(IF(OR('別紙様式3-2（４・５月）'!Z31="ベア加算",'別紙様式3-2（４・５月）'!R31=""),"",X29*VLOOKUP(N29,【参考】数式用!$AD$2:$AH$37,MATCH(W29,【参考】数式用!$K$4:$N$4,0)+1,0)),"")</f>
        <v/>
      </c>
      <c r="Z29" s="729"/>
      <c r="AA29" s="72"/>
      <c r="AB29" s="424"/>
      <c r="AC29" s="526" t="str">
        <f>IFERROR(IF(AND('別紙様式3-2（４・５月）'!O31="",W29&lt;&gt;"",W29&lt;&gt;"―"),X29,X29*VLOOKUP(AG29,【参考】数式用4!$EY$3:$GF$106,MATCH(N29,【参考】数式用4!$EY$2:$GF$2,0))),"")</f>
        <v/>
      </c>
      <c r="AD29" s="515" t="str">
        <f t="shared" si="0"/>
        <v/>
      </c>
      <c r="AE29" s="517" t="str">
        <f t="shared" si="1"/>
        <v/>
      </c>
      <c r="AF29" s="413" t="str">
        <f>IF(O29="","",'別紙様式3-2（４・５月）'!O31&amp;'別紙様式3-2（４・５月）'!P31&amp;'別紙様式3-2（４・５月）'!Q31&amp;"から"&amp;O29)</f>
        <v/>
      </c>
      <c r="AG29" s="413" t="str">
        <f>IF(OR(W29="",W29="―"),"",'別紙様式3-2（４・５月）'!O31&amp;'別紙様式3-2（４・５月）'!P31&amp;'別紙様式3-2（４・５月）'!Q31&amp;"から"&amp;W29)</f>
        <v/>
      </c>
    </row>
    <row r="30" spans="1:41" s="360" customFormat="1" ht="24.9" customHeight="1">
      <c r="A30" s="414">
        <v>17</v>
      </c>
      <c r="B30" s="589" t="str">
        <f>IF(基本情報入力シート!C69="","",基本情報入力シート!C69)</f>
        <v/>
      </c>
      <c r="C30" s="590"/>
      <c r="D30" s="590"/>
      <c r="E30" s="590"/>
      <c r="F30" s="590"/>
      <c r="G30" s="590"/>
      <c r="H30" s="590"/>
      <c r="I30" s="591"/>
      <c r="J30" s="391" t="str">
        <f>IF(基本情報入力シート!M69="","",基本情報入力シート!M69)</f>
        <v/>
      </c>
      <c r="K30" s="392" t="str">
        <f>IF(基本情報入力シート!R69="","",基本情報入力シート!R69)</f>
        <v/>
      </c>
      <c r="L30" s="392" t="str">
        <f>IF(基本情報入力シート!W69="","",基本情報入力シート!W69)</f>
        <v/>
      </c>
      <c r="M30" s="393" t="str">
        <f>IF(基本情報入力シート!X69="","",基本情報入力シート!X69)</f>
        <v/>
      </c>
      <c r="N30" s="394" t="str">
        <f>IF(基本情報入力シート!Y69="","",基本情報入力シート!Y69)</f>
        <v/>
      </c>
      <c r="O30" s="48"/>
      <c r="P30" s="675"/>
      <c r="Q30" s="676"/>
      <c r="R30" s="522" t="str">
        <f>IFERROR(IF(OR('別紙様式3-2（４・５月）'!Z32="ベア加算",'別紙様式3-2（４・５月）'!R32=""),"",P30*VLOOKUP(N30,【参考】数式用!$AD$2:$AH$37,MATCH(O30,【参考】数式用!$K$4:$N$4,0)+1,0)),"")</f>
        <v/>
      </c>
      <c r="S30" s="72"/>
      <c r="T30" s="677"/>
      <c r="U30" s="678"/>
      <c r="V30" s="520" t="str">
        <f>IFERROR(IF(AND('別紙様式3-2（４・５月）'!O32="",O30&lt;&gt;""),P30,P30*VLOOKUP(AF30,【参考】数式用4!$EY$3:$GF$106,MATCH(N30,【参考】数式用4!$EY$2:$GF$2,0))),"")</f>
        <v/>
      </c>
      <c r="W30" s="49"/>
      <c r="X30" s="71"/>
      <c r="Y30" s="728" t="str">
        <f>IFERROR(IF(OR('別紙様式3-2（４・５月）'!Z32="ベア加算",'別紙様式3-2（４・５月）'!R32=""),"",X30*VLOOKUP(N30,【参考】数式用!$AD$2:$AH$37,MATCH(W30,【参考】数式用!$K$4:$N$4,0)+1,0)),"")</f>
        <v/>
      </c>
      <c r="Z30" s="729"/>
      <c r="AA30" s="72"/>
      <c r="AB30" s="73"/>
      <c r="AC30" s="526" t="str">
        <f>IFERROR(IF(AND('別紙様式3-2（４・５月）'!O32="",W30&lt;&gt;"",W30&lt;&gt;"―"),X30,X30*VLOOKUP(AG30,【参考】数式用4!$EY$3:$GF$106,MATCH(N30,【参考】数式用4!$EY$2:$GF$2,0))),"")</f>
        <v/>
      </c>
      <c r="AD30" s="515" t="str">
        <f t="shared" si="0"/>
        <v/>
      </c>
      <c r="AE30" s="517" t="str">
        <f t="shared" si="1"/>
        <v/>
      </c>
      <c r="AF30" s="413" t="str">
        <f>IF(O30="","",'別紙様式3-2（４・５月）'!O32&amp;'別紙様式3-2（４・５月）'!P32&amp;'別紙様式3-2（４・５月）'!Q32&amp;"から"&amp;O30)</f>
        <v/>
      </c>
      <c r="AG30" s="413" t="str">
        <f>IF(OR(W30="",W30="―"),"",'別紙様式3-2（４・５月）'!O32&amp;'別紙様式3-2（４・５月）'!P32&amp;'別紙様式3-2（４・５月）'!Q32&amp;"から"&amp;W30)</f>
        <v/>
      </c>
      <c r="AH30" s="361"/>
      <c r="AI30" s="361"/>
      <c r="AJ30" s="361"/>
      <c r="AK30" s="361"/>
      <c r="AL30" s="361"/>
      <c r="AM30" s="361"/>
      <c r="AN30" s="361"/>
      <c r="AO30" s="361"/>
    </row>
    <row r="31" spans="1:41" s="360" customFormat="1" ht="24.9" customHeight="1">
      <c r="A31" s="414">
        <v>18</v>
      </c>
      <c r="B31" s="589" t="str">
        <f>IF(基本情報入力シート!C70="","",基本情報入力シート!C70)</f>
        <v/>
      </c>
      <c r="C31" s="590"/>
      <c r="D31" s="590"/>
      <c r="E31" s="590"/>
      <c r="F31" s="590"/>
      <c r="G31" s="590"/>
      <c r="H31" s="590"/>
      <c r="I31" s="591"/>
      <c r="J31" s="391" t="str">
        <f>IF(基本情報入力シート!M70="","",基本情報入力シート!M70)</f>
        <v/>
      </c>
      <c r="K31" s="392" t="str">
        <f>IF(基本情報入力シート!R70="","",基本情報入力シート!R70)</f>
        <v/>
      </c>
      <c r="L31" s="392" t="str">
        <f>IF(基本情報入力シート!W70="","",基本情報入力シート!W70)</f>
        <v/>
      </c>
      <c r="M31" s="393" t="str">
        <f>IF(基本情報入力シート!X70="","",基本情報入力シート!X70)</f>
        <v/>
      </c>
      <c r="N31" s="394" t="str">
        <f>IF(基本情報入力シート!Y70="","",基本情報入力シート!Y70)</f>
        <v/>
      </c>
      <c r="O31" s="48"/>
      <c r="P31" s="675"/>
      <c r="Q31" s="676"/>
      <c r="R31" s="522" t="str">
        <f>IFERROR(IF(OR('別紙様式3-2（４・５月）'!Z33="ベア加算",'別紙様式3-2（４・５月）'!R33=""),"",P31*VLOOKUP(N31,【参考】数式用!$AD$2:$AH$37,MATCH(O31,【参考】数式用!$K$4:$N$4,0)+1,0)),"")</f>
        <v/>
      </c>
      <c r="S31" s="72"/>
      <c r="T31" s="677"/>
      <c r="U31" s="678"/>
      <c r="V31" s="520" t="str">
        <f>IFERROR(IF(AND('別紙様式3-2（４・５月）'!O33="",O31&lt;&gt;""),P31,P31*VLOOKUP(AF31,【参考】数式用4!$EY$3:$GF$106,MATCH(N31,【参考】数式用4!$EY$2:$GF$2,0))),"")</f>
        <v/>
      </c>
      <c r="W31" s="49"/>
      <c r="X31" s="71"/>
      <c r="Y31" s="728" t="str">
        <f>IFERROR(IF(OR('別紙様式3-2（４・５月）'!Z33="ベア加算",'別紙様式3-2（４・５月）'!R33=""),"",X31*VLOOKUP(N31,【参考】数式用!$AD$2:$AH$37,MATCH(W31,【参考】数式用!$K$4:$N$4,0)+1,0)),"")</f>
        <v/>
      </c>
      <c r="Z31" s="729"/>
      <c r="AA31" s="72"/>
      <c r="AB31" s="73"/>
      <c r="AC31" s="526" t="str">
        <f>IFERROR(IF(AND('別紙様式3-2（４・５月）'!O33="",W31&lt;&gt;"",W31&lt;&gt;"―"),X31,X31*VLOOKUP(AG31,【参考】数式用4!$EY$3:$GF$106,MATCH(N31,【参考】数式用4!$EY$2:$GF$2,0))),"")</f>
        <v/>
      </c>
      <c r="AD31" s="515" t="str">
        <f t="shared" si="0"/>
        <v/>
      </c>
      <c r="AE31" s="517" t="str">
        <f t="shared" si="1"/>
        <v/>
      </c>
      <c r="AF31" s="413" t="str">
        <f>IF(O31="","",'別紙様式3-2（４・５月）'!O33&amp;'別紙様式3-2（４・５月）'!P33&amp;'別紙様式3-2（４・５月）'!Q33&amp;"から"&amp;O31)</f>
        <v/>
      </c>
      <c r="AG31" s="413" t="str">
        <f>IF(OR(W31="",W31="―"),"",'別紙様式3-2（４・５月）'!O33&amp;'別紙様式3-2（４・５月）'!P33&amp;'別紙様式3-2（４・５月）'!Q33&amp;"から"&amp;W31)</f>
        <v/>
      </c>
      <c r="AH31" s="361"/>
      <c r="AI31" s="361"/>
      <c r="AJ31" s="361"/>
      <c r="AK31" s="361"/>
      <c r="AL31" s="361"/>
      <c r="AM31" s="361"/>
      <c r="AN31" s="361"/>
      <c r="AO31" s="361"/>
    </row>
    <row r="32" spans="1:41" s="360" customFormat="1" ht="24.9" customHeight="1">
      <c r="A32" s="414">
        <v>19</v>
      </c>
      <c r="B32" s="589" t="str">
        <f>IF(基本情報入力シート!C71="","",基本情報入力シート!C71)</f>
        <v/>
      </c>
      <c r="C32" s="590"/>
      <c r="D32" s="590"/>
      <c r="E32" s="590"/>
      <c r="F32" s="590"/>
      <c r="G32" s="590"/>
      <c r="H32" s="590"/>
      <c r="I32" s="591"/>
      <c r="J32" s="391" t="str">
        <f>IF(基本情報入力シート!M71="","",基本情報入力シート!M71)</f>
        <v/>
      </c>
      <c r="K32" s="392" t="str">
        <f>IF(基本情報入力シート!R71="","",基本情報入力シート!R71)</f>
        <v/>
      </c>
      <c r="L32" s="392" t="str">
        <f>IF(基本情報入力シート!W71="","",基本情報入力シート!W71)</f>
        <v/>
      </c>
      <c r="M32" s="393" t="str">
        <f>IF(基本情報入力シート!X71="","",基本情報入力シート!X71)</f>
        <v/>
      </c>
      <c r="N32" s="394" t="str">
        <f>IF(基本情報入力シート!Y71="","",基本情報入力シート!Y71)</f>
        <v/>
      </c>
      <c r="O32" s="48"/>
      <c r="P32" s="675"/>
      <c r="Q32" s="676"/>
      <c r="R32" s="522" t="str">
        <f>IFERROR(IF(OR('別紙様式3-2（４・５月）'!Z34="ベア加算",'別紙様式3-2（４・５月）'!R34=""),"",P32*VLOOKUP(N32,【参考】数式用!$AD$2:$AH$37,MATCH(O32,【参考】数式用!$K$4:$N$4,0)+1,0)),"")</f>
        <v/>
      </c>
      <c r="S32" s="72"/>
      <c r="T32" s="677"/>
      <c r="U32" s="678"/>
      <c r="V32" s="520" t="str">
        <f>IFERROR(IF(AND('別紙様式3-2（４・５月）'!O34="",O32&lt;&gt;""),P32,P32*VLOOKUP(AF32,【参考】数式用4!$EY$3:$GF$106,MATCH(N32,【参考】数式用4!$EY$2:$GF$2,0))),"")</f>
        <v/>
      </c>
      <c r="W32" s="49"/>
      <c r="X32" s="71"/>
      <c r="Y32" s="728" t="str">
        <f>IFERROR(IF(OR('別紙様式3-2（４・５月）'!Z34="ベア加算",'別紙様式3-2（４・５月）'!R34=""),"",X32*VLOOKUP(N32,【参考】数式用!$AD$2:$AH$37,MATCH(W32,【参考】数式用!$K$4:$N$4,0)+1,0)),"")</f>
        <v/>
      </c>
      <c r="Z32" s="729"/>
      <c r="AA32" s="72"/>
      <c r="AB32" s="73"/>
      <c r="AC32" s="526" t="str">
        <f>IFERROR(IF(AND('別紙様式3-2（４・５月）'!O34="",W32&lt;&gt;"",W32&lt;&gt;"―"),X32,X32*VLOOKUP(AG32,【参考】数式用4!$EY$3:$GF$106,MATCH(N32,【参考】数式用4!$EY$2:$GF$2,0))),"")</f>
        <v/>
      </c>
      <c r="AD32" s="515" t="str">
        <f t="shared" si="0"/>
        <v/>
      </c>
      <c r="AE32" s="517" t="str">
        <f t="shared" si="1"/>
        <v/>
      </c>
      <c r="AF32" s="413" t="str">
        <f>IF(O32="","",'別紙様式3-2（４・５月）'!O34&amp;'別紙様式3-2（４・５月）'!P34&amp;'別紙様式3-2（４・５月）'!Q34&amp;"から"&amp;O32)</f>
        <v/>
      </c>
      <c r="AG32" s="413" t="str">
        <f>IF(OR(W32="",W32="―"),"",'別紙様式3-2（４・５月）'!O34&amp;'別紙様式3-2（４・５月）'!P34&amp;'別紙様式3-2（４・５月）'!Q34&amp;"から"&amp;W32)</f>
        <v/>
      </c>
      <c r="AH32" s="361"/>
      <c r="AI32" s="361"/>
      <c r="AJ32" s="361"/>
      <c r="AK32" s="361"/>
      <c r="AL32" s="361"/>
      <c r="AM32" s="361"/>
      <c r="AN32" s="361"/>
      <c r="AO32" s="361"/>
    </row>
    <row r="33" spans="1:41" s="360" customFormat="1" ht="24.9" customHeight="1">
      <c r="A33" s="414">
        <v>20</v>
      </c>
      <c r="B33" s="589" t="str">
        <f>IF(基本情報入力シート!C72="","",基本情報入力シート!C72)</f>
        <v/>
      </c>
      <c r="C33" s="590"/>
      <c r="D33" s="590"/>
      <c r="E33" s="590"/>
      <c r="F33" s="590"/>
      <c r="G33" s="590"/>
      <c r="H33" s="590"/>
      <c r="I33" s="591"/>
      <c r="J33" s="391" t="str">
        <f>IF(基本情報入力シート!M72="","",基本情報入力シート!M72)</f>
        <v/>
      </c>
      <c r="K33" s="392" t="str">
        <f>IF(基本情報入力シート!R72="","",基本情報入力シート!R72)</f>
        <v/>
      </c>
      <c r="L33" s="392" t="str">
        <f>IF(基本情報入力シート!W72="","",基本情報入力シート!W72)</f>
        <v/>
      </c>
      <c r="M33" s="393" t="str">
        <f>IF(基本情報入力シート!X72="","",基本情報入力シート!X72)</f>
        <v/>
      </c>
      <c r="N33" s="394" t="str">
        <f>IF(基本情報入力シート!Y72="","",基本情報入力シート!Y72)</f>
        <v/>
      </c>
      <c r="O33" s="48"/>
      <c r="P33" s="675"/>
      <c r="Q33" s="676"/>
      <c r="R33" s="522" t="str">
        <f>IFERROR(IF(OR('別紙様式3-2（４・５月）'!Z35="ベア加算",'別紙様式3-2（４・５月）'!R35=""),"",P33*VLOOKUP(N33,【参考】数式用!$AD$2:$AH$37,MATCH(O33,【参考】数式用!$K$4:$N$4,0)+1,0)),"")</f>
        <v/>
      </c>
      <c r="S33" s="72"/>
      <c r="T33" s="677"/>
      <c r="U33" s="678"/>
      <c r="V33" s="520" t="str">
        <f>IFERROR(IF(AND('別紙様式3-2（４・５月）'!O35="",O33&lt;&gt;""),P33,P33*VLOOKUP(AF33,【参考】数式用4!$EY$3:$GF$106,MATCH(N33,【参考】数式用4!$EY$2:$GF$2,0))),"")</f>
        <v/>
      </c>
      <c r="W33" s="49"/>
      <c r="X33" s="71"/>
      <c r="Y33" s="728" t="str">
        <f>IFERROR(IF(OR('別紙様式3-2（４・５月）'!Z35="ベア加算",'別紙様式3-2（４・５月）'!R35=""),"",X33*VLOOKUP(N33,【参考】数式用!$AD$2:$AH$37,MATCH(W33,【参考】数式用!$K$4:$N$4,0)+1,0)),"")</f>
        <v/>
      </c>
      <c r="Z33" s="729"/>
      <c r="AA33" s="72"/>
      <c r="AB33" s="73"/>
      <c r="AC33" s="526" t="str">
        <f>IFERROR(IF(AND('別紙様式3-2（４・５月）'!O35="",W33&lt;&gt;"",W33&lt;&gt;"―"),X33,X33*VLOOKUP(AG33,【参考】数式用4!$EY$3:$GF$106,MATCH(N33,【参考】数式用4!$EY$2:$GF$2,0))),"")</f>
        <v/>
      </c>
      <c r="AD33" s="515" t="str">
        <f t="shared" si="0"/>
        <v/>
      </c>
      <c r="AE33" s="517" t="str">
        <f t="shared" si="1"/>
        <v/>
      </c>
      <c r="AF33" s="413" t="str">
        <f>IF(O33="","",'別紙様式3-2（４・５月）'!O35&amp;'別紙様式3-2（４・５月）'!P35&amp;'別紙様式3-2（４・５月）'!Q35&amp;"から"&amp;O33)</f>
        <v/>
      </c>
      <c r="AG33" s="413" t="str">
        <f>IF(OR(W33="",W33="―"),"",'別紙様式3-2（４・５月）'!O35&amp;'別紙様式3-2（４・５月）'!P35&amp;'別紙様式3-2（４・５月）'!Q35&amp;"から"&amp;W33)</f>
        <v/>
      </c>
      <c r="AH33" s="361"/>
      <c r="AI33" s="361"/>
      <c r="AJ33" s="361"/>
      <c r="AK33" s="361"/>
      <c r="AL33" s="361"/>
      <c r="AM33" s="361"/>
      <c r="AN33" s="361"/>
      <c r="AO33" s="361"/>
    </row>
    <row r="34" spans="1:41" s="360" customFormat="1" ht="24.9" customHeight="1">
      <c r="A34" s="414">
        <v>21</v>
      </c>
      <c r="B34" s="589" t="str">
        <f>IF(基本情報入力シート!C73="","",基本情報入力シート!C73)</f>
        <v/>
      </c>
      <c r="C34" s="590"/>
      <c r="D34" s="590"/>
      <c r="E34" s="590"/>
      <c r="F34" s="590"/>
      <c r="G34" s="590"/>
      <c r="H34" s="590"/>
      <c r="I34" s="591"/>
      <c r="J34" s="391" t="str">
        <f>IF(基本情報入力シート!M73="","",基本情報入力シート!M73)</f>
        <v/>
      </c>
      <c r="K34" s="392" t="str">
        <f>IF(基本情報入力シート!R73="","",基本情報入力シート!R73)</f>
        <v/>
      </c>
      <c r="L34" s="392" t="str">
        <f>IF(基本情報入力シート!W73="","",基本情報入力シート!W73)</f>
        <v/>
      </c>
      <c r="M34" s="393" t="str">
        <f>IF(基本情報入力シート!X73="","",基本情報入力シート!X73)</f>
        <v/>
      </c>
      <c r="N34" s="394" t="str">
        <f>IF(基本情報入力シート!Y73="","",基本情報入力シート!Y73)</f>
        <v/>
      </c>
      <c r="O34" s="48"/>
      <c r="P34" s="675"/>
      <c r="Q34" s="676"/>
      <c r="R34" s="522" t="str">
        <f>IFERROR(IF(OR('別紙様式3-2（４・５月）'!Z36="ベア加算",'別紙様式3-2（４・５月）'!R36=""),"",P34*VLOOKUP(N34,【参考】数式用!$AD$2:$AH$37,MATCH(O34,【参考】数式用!$K$4:$N$4,0)+1,0)),"")</f>
        <v/>
      </c>
      <c r="S34" s="72"/>
      <c r="T34" s="677"/>
      <c r="U34" s="678"/>
      <c r="V34" s="520" t="str">
        <f>IFERROR(IF(AND('別紙様式3-2（４・５月）'!O36="",O34&lt;&gt;""),P34,P34*VLOOKUP(AF34,【参考】数式用4!$EY$3:$GF$106,MATCH(N34,【参考】数式用4!$EY$2:$GF$2,0))),"")</f>
        <v/>
      </c>
      <c r="W34" s="49"/>
      <c r="X34" s="71"/>
      <c r="Y34" s="728" t="str">
        <f>IFERROR(IF(OR('別紙様式3-2（４・５月）'!Z36="ベア加算",'別紙様式3-2（４・５月）'!R36=""),"",X34*VLOOKUP(N34,【参考】数式用!$AD$2:$AH$37,MATCH(W34,【参考】数式用!$K$4:$N$4,0)+1,0)),"")</f>
        <v/>
      </c>
      <c r="Z34" s="729"/>
      <c r="AA34" s="72"/>
      <c r="AB34" s="73"/>
      <c r="AC34" s="526" t="str">
        <f>IFERROR(IF(AND('別紙様式3-2（４・５月）'!O36="",W34&lt;&gt;"",W34&lt;&gt;"―"),X34,X34*VLOOKUP(AG34,【参考】数式用4!$EY$3:$GF$106,MATCH(N34,【参考】数式用4!$EY$2:$GF$2,0))),"")</f>
        <v/>
      </c>
      <c r="AD34" s="515" t="str">
        <f t="shared" si="0"/>
        <v/>
      </c>
      <c r="AE34" s="517" t="str">
        <f t="shared" si="1"/>
        <v/>
      </c>
      <c r="AF34" s="413" t="str">
        <f>IF(O34="","",'別紙様式3-2（４・５月）'!O36&amp;'別紙様式3-2（４・５月）'!P36&amp;'別紙様式3-2（４・５月）'!Q36&amp;"から"&amp;O34)</f>
        <v/>
      </c>
      <c r="AG34" s="413" t="str">
        <f>IF(OR(W34="",W34="―"),"",'別紙様式3-2（４・５月）'!O36&amp;'別紙様式3-2（４・５月）'!P36&amp;'別紙様式3-2（４・５月）'!Q36&amp;"から"&amp;W34)</f>
        <v/>
      </c>
      <c r="AH34" s="361"/>
      <c r="AI34" s="361"/>
      <c r="AJ34" s="361"/>
      <c r="AK34" s="361"/>
      <c r="AL34" s="361"/>
      <c r="AM34" s="361"/>
      <c r="AN34" s="361"/>
      <c r="AO34" s="361"/>
    </row>
    <row r="35" spans="1:41" s="360" customFormat="1" ht="24.9" customHeight="1">
      <c r="A35" s="414">
        <v>22</v>
      </c>
      <c r="B35" s="589" t="str">
        <f>IF(基本情報入力シート!C74="","",基本情報入力シート!C74)</f>
        <v/>
      </c>
      <c r="C35" s="590"/>
      <c r="D35" s="590"/>
      <c r="E35" s="590"/>
      <c r="F35" s="590"/>
      <c r="G35" s="590"/>
      <c r="H35" s="590"/>
      <c r="I35" s="591"/>
      <c r="J35" s="391" t="str">
        <f>IF(基本情報入力シート!M74="","",基本情報入力シート!M74)</f>
        <v/>
      </c>
      <c r="K35" s="392" t="str">
        <f>IF(基本情報入力シート!R74="","",基本情報入力シート!R74)</f>
        <v/>
      </c>
      <c r="L35" s="392" t="str">
        <f>IF(基本情報入力シート!W74="","",基本情報入力シート!W74)</f>
        <v/>
      </c>
      <c r="M35" s="393" t="str">
        <f>IF(基本情報入力シート!X74="","",基本情報入力シート!X74)</f>
        <v/>
      </c>
      <c r="N35" s="394" t="str">
        <f>IF(基本情報入力シート!Y74="","",基本情報入力シート!Y74)</f>
        <v/>
      </c>
      <c r="O35" s="48"/>
      <c r="P35" s="675"/>
      <c r="Q35" s="676"/>
      <c r="R35" s="522" t="str">
        <f>IFERROR(IF(OR('別紙様式3-2（４・５月）'!Z37="ベア加算",'別紙様式3-2（４・５月）'!R37=""),"",P35*VLOOKUP(N35,【参考】数式用!$AD$2:$AH$37,MATCH(O35,【参考】数式用!$K$4:$N$4,0)+1,0)),"")</f>
        <v/>
      </c>
      <c r="S35" s="72"/>
      <c r="T35" s="677"/>
      <c r="U35" s="678"/>
      <c r="V35" s="520" t="str">
        <f>IFERROR(IF(AND('別紙様式3-2（４・５月）'!O37="",O35&lt;&gt;""),P35,P35*VLOOKUP(AF35,【参考】数式用4!$EY$3:$GF$106,MATCH(N35,【参考】数式用4!$EY$2:$GF$2,0))),"")</f>
        <v/>
      </c>
      <c r="W35" s="49"/>
      <c r="X35" s="71"/>
      <c r="Y35" s="728" t="str">
        <f>IFERROR(IF(OR('別紙様式3-2（４・５月）'!Z37="ベア加算",'別紙様式3-2（４・５月）'!R37=""),"",X35*VLOOKUP(N35,【参考】数式用!$AD$2:$AH$37,MATCH(W35,【参考】数式用!$K$4:$N$4,0)+1,0)),"")</f>
        <v/>
      </c>
      <c r="Z35" s="729"/>
      <c r="AA35" s="72"/>
      <c r="AB35" s="73"/>
      <c r="AC35" s="526" t="str">
        <f>IFERROR(IF(AND('別紙様式3-2（４・５月）'!O37="",W35&lt;&gt;"",W35&lt;&gt;"―"),X35,X35*VLOOKUP(AG35,【参考】数式用4!$EY$3:$GF$106,MATCH(N35,【参考】数式用4!$EY$2:$GF$2,0))),"")</f>
        <v/>
      </c>
      <c r="AD35" s="515" t="str">
        <f t="shared" si="0"/>
        <v/>
      </c>
      <c r="AE35" s="517" t="str">
        <f t="shared" si="1"/>
        <v/>
      </c>
      <c r="AF35" s="413" t="str">
        <f>IF(O35="","",'別紙様式3-2（４・５月）'!O37&amp;'別紙様式3-2（４・５月）'!P37&amp;'別紙様式3-2（４・５月）'!Q37&amp;"から"&amp;O35)</f>
        <v/>
      </c>
      <c r="AG35" s="413" t="str">
        <f>IF(OR(W35="",W35="―"),"",'別紙様式3-2（４・５月）'!O37&amp;'別紙様式3-2（４・５月）'!P37&amp;'別紙様式3-2（４・５月）'!Q37&amp;"から"&amp;W35)</f>
        <v/>
      </c>
      <c r="AH35" s="361"/>
      <c r="AI35" s="361"/>
      <c r="AJ35" s="361"/>
      <c r="AK35" s="361"/>
      <c r="AL35" s="361"/>
      <c r="AM35" s="361"/>
      <c r="AN35" s="361"/>
      <c r="AO35" s="361"/>
    </row>
    <row r="36" spans="1:41" s="360" customFormat="1" ht="24.9" customHeight="1">
      <c r="A36" s="414">
        <v>23</v>
      </c>
      <c r="B36" s="589" t="str">
        <f>IF(基本情報入力シート!C75="","",基本情報入力シート!C75)</f>
        <v/>
      </c>
      <c r="C36" s="590"/>
      <c r="D36" s="590"/>
      <c r="E36" s="590"/>
      <c r="F36" s="590"/>
      <c r="G36" s="590"/>
      <c r="H36" s="590"/>
      <c r="I36" s="591"/>
      <c r="J36" s="391" t="str">
        <f>IF(基本情報入力シート!M75="","",基本情報入力シート!M75)</f>
        <v/>
      </c>
      <c r="K36" s="392" t="str">
        <f>IF(基本情報入力シート!R75="","",基本情報入力シート!R75)</f>
        <v/>
      </c>
      <c r="L36" s="392" t="str">
        <f>IF(基本情報入力シート!W75="","",基本情報入力シート!W75)</f>
        <v/>
      </c>
      <c r="M36" s="393" t="str">
        <f>IF(基本情報入力シート!X75="","",基本情報入力シート!X75)</f>
        <v/>
      </c>
      <c r="N36" s="394" t="str">
        <f>IF(基本情報入力シート!Y75="","",基本情報入力シート!Y75)</f>
        <v/>
      </c>
      <c r="O36" s="48"/>
      <c r="P36" s="675"/>
      <c r="Q36" s="676"/>
      <c r="R36" s="522" t="str">
        <f>IFERROR(IF(OR('別紙様式3-2（４・５月）'!Z38="ベア加算",'別紙様式3-2（４・５月）'!R38=""),"",P36*VLOOKUP(N36,【参考】数式用!$AD$2:$AH$37,MATCH(O36,【参考】数式用!$K$4:$N$4,0)+1,0)),"")</f>
        <v/>
      </c>
      <c r="S36" s="72"/>
      <c r="T36" s="677"/>
      <c r="U36" s="678"/>
      <c r="V36" s="520" t="str">
        <f>IFERROR(IF(AND('別紙様式3-2（４・５月）'!O38="",O36&lt;&gt;""),P36,P36*VLOOKUP(AF36,【参考】数式用4!$EY$3:$GF$106,MATCH(N36,【参考】数式用4!$EY$2:$GF$2,0))),"")</f>
        <v/>
      </c>
      <c r="W36" s="49"/>
      <c r="X36" s="71"/>
      <c r="Y36" s="728" t="str">
        <f>IFERROR(IF(OR('別紙様式3-2（４・５月）'!Z38="ベア加算",'別紙様式3-2（４・５月）'!R38=""),"",X36*VLOOKUP(N36,【参考】数式用!$AD$2:$AH$37,MATCH(W36,【参考】数式用!$K$4:$N$4,0)+1,0)),"")</f>
        <v/>
      </c>
      <c r="Z36" s="729"/>
      <c r="AA36" s="72"/>
      <c r="AB36" s="73"/>
      <c r="AC36" s="526" t="str">
        <f>IFERROR(IF(AND('別紙様式3-2（４・５月）'!O38="",W36&lt;&gt;"",W36&lt;&gt;"―"),X36,X36*VLOOKUP(AG36,【参考】数式用4!$EY$3:$GF$106,MATCH(N36,【参考】数式用4!$EY$2:$GF$2,0))),"")</f>
        <v/>
      </c>
      <c r="AD36" s="515" t="str">
        <f t="shared" si="0"/>
        <v/>
      </c>
      <c r="AE36" s="517" t="str">
        <f t="shared" si="1"/>
        <v/>
      </c>
      <c r="AF36" s="413" t="str">
        <f>IF(O36="","",'別紙様式3-2（４・５月）'!O38&amp;'別紙様式3-2（４・５月）'!P38&amp;'別紙様式3-2（４・５月）'!Q38&amp;"から"&amp;O36)</f>
        <v/>
      </c>
      <c r="AG36" s="413" t="str">
        <f>IF(OR(W36="",W36="―"),"",'別紙様式3-2（４・５月）'!O38&amp;'別紙様式3-2（４・５月）'!P38&amp;'別紙様式3-2（４・５月）'!Q38&amp;"から"&amp;W36)</f>
        <v/>
      </c>
      <c r="AH36" s="361"/>
      <c r="AI36" s="361"/>
      <c r="AJ36" s="361"/>
      <c r="AK36" s="361"/>
      <c r="AL36" s="361"/>
      <c r="AM36" s="361"/>
      <c r="AN36" s="361"/>
      <c r="AO36" s="361"/>
    </row>
    <row r="37" spans="1:41" s="360" customFormat="1" ht="24.9" customHeight="1">
      <c r="A37" s="414">
        <v>24</v>
      </c>
      <c r="B37" s="589" t="str">
        <f>IF(基本情報入力シート!C76="","",基本情報入力シート!C76)</f>
        <v/>
      </c>
      <c r="C37" s="590"/>
      <c r="D37" s="590"/>
      <c r="E37" s="590"/>
      <c r="F37" s="590"/>
      <c r="G37" s="590"/>
      <c r="H37" s="590"/>
      <c r="I37" s="591"/>
      <c r="J37" s="391" t="str">
        <f>IF(基本情報入力シート!M76="","",基本情報入力シート!M76)</f>
        <v/>
      </c>
      <c r="K37" s="392" t="str">
        <f>IF(基本情報入力シート!R76="","",基本情報入力シート!R76)</f>
        <v/>
      </c>
      <c r="L37" s="392" t="str">
        <f>IF(基本情報入力シート!W76="","",基本情報入力シート!W76)</f>
        <v/>
      </c>
      <c r="M37" s="393" t="str">
        <f>IF(基本情報入力シート!X76="","",基本情報入力シート!X76)</f>
        <v/>
      </c>
      <c r="N37" s="394" t="str">
        <f>IF(基本情報入力シート!Y76="","",基本情報入力シート!Y76)</f>
        <v/>
      </c>
      <c r="O37" s="48"/>
      <c r="P37" s="675"/>
      <c r="Q37" s="676"/>
      <c r="R37" s="522" t="str">
        <f>IFERROR(IF(OR('別紙様式3-2（４・５月）'!Z39="ベア加算",'別紙様式3-2（４・５月）'!R39=""),"",P37*VLOOKUP(N37,【参考】数式用!$AD$2:$AH$37,MATCH(O37,【参考】数式用!$K$4:$N$4,0)+1,0)),"")</f>
        <v/>
      </c>
      <c r="S37" s="72"/>
      <c r="T37" s="677"/>
      <c r="U37" s="678"/>
      <c r="V37" s="520" t="str">
        <f>IFERROR(IF(AND('別紙様式3-2（４・５月）'!O39="",O37&lt;&gt;""),P37,P37*VLOOKUP(AF37,【参考】数式用4!$EY$3:$GF$106,MATCH(N37,【参考】数式用4!$EY$2:$GF$2,0))),"")</f>
        <v/>
      </c>
      <c r="W37" s="49"/>
      <c r="X37" s="71"/>
      <c r="Y37" s="728" t="str">
        <f>IFERROR(IF(OR('別紙様式3-2（４・５月）'!Z39="ベア加算",'別紙様式3-2（４・５月）'!R39=""),"",X37*VLOOKUP(N37,【参考】数式用!$AD$2:$AH$37,MATCH(W37,【参考】数式用!$K$4:$N$4,0)+1,0)),"")</f>
        <v/>
      </c>
      <c r="Z37" s="729"/>
      <c r="AA37" s="72"/>
      <c r="AB37" s="73"/>
      <c r="AC37" s="526" t="str">
        <f>IFERROR(IF(AND('別紙様式3-2（４・５月）'!O39="",W37&lt;&gt;"",W37&lt;&gt;"―"),X37,X37*VLOOKUP(AG37,【参考】数式用4!$EY$3:$GF$106,MATCH(N37,【参考】数式用4!$EY$2:$GF$2,0))),"")</f>
        <v/>
      </c>
      <c r="AD37" s="515" t="str">
        <f t="shared" si="0"/>
        <v/>
      </c>
      <c r="AE37" s="517" t="str">
        <f t="shared" si="1"/>
        <v/>
      </c>
      <c r="AF37" s="413" t="str">
        <f>IF(O37="","",'別紙様式3-2（４・５月）'!O39&amp;'別紙様式3-2（４・５月）'!P39&amp;'別紙様式3-2（４・５月）'!Q39&amp;"から"&amp;O37)</f>
        <v/>
      </c>
      <c r="AG37" s="413" t="str">
        <f>IF(OR(W37="",W37="―"),"",'別紙様式3-2（４・５月）'!O39&amp;'別紙様式3-2（４・５月）'!P39&amp;'別紙様式3-2（４・５月）'!Q39&amp;"から"&amp;W37)</f>
        <v/>
      </c>
      <c r="AH37" s="361"/>
      <c r="AI37" s="361"/>
      <c r="AJ37" s="361"/>
      <c r="AK37" s="361"/>
      <c r="AL37" s="361"/>
      <c r="AM37" s="361"/>
      <c r="AN37" s="361"/>
      <c r="AO37" s="361"/>
    </row>
    <row r="38" spans="1:41" s="360" customFormat="1" ht="24.9" customHeight="1">
      <c r="A38" s="414">
        <v>25</v>
      </c>
      <c r="B38" s="589" t="str">
        <f>IF(基本情報入力シート!C77="","",基本情報入力シート!C77)</f>
        <v/>
      </c>
      <c r="C38" s="590"/>
      <c r="D38" s="590"/>
      <c r="E38" s="590"/>
      <c r="F38" s="590"/>
      <c r="G38" s="590"/>
      <c r="H38" s="590"/>
      <c r="I38" s="591"/>
      <c r="J38" s="391" t="str">
        <f>IF(基本情報入力シート!M77="","",基本情報入力シート!M77)</f>
        <v/>
      </c>
      <c r="K38" s="392" t="str">
        <f>IF(基本情報入力シート!R77="","",基本情報入力シート!R77)</f>
        <v/>
      </c>
      <c r="L38" s="392" t="str">
        <f>IF(基本情報入力シート!W77="","",基本情報入力シート!W77)</f>
        <v/>
      </c>
      <c r="M38" s="393" t="str">
        <f>IF(基本情報入力シート!X77="","",基本情報入力シート!X77)</f>
        <v/>
      </c>
      <c r="N38" s="394" t="str">
        <f>IF(基本情報入力シート!Y77="","",基本情報入力シート!Y77)</f>
        <v/>
      </c>
      <c r="O38" s="48"/>
      <c r="P38" s="675"/>
      <c r="Q38" s="676"/>
      <c r="R38" s="522" t="str">
        <f>IFERROR(IF(OR('別紙様式3-2（４・５月）'!Z40="ベア加算",'別紙様式3-2（４・５月）'!R40=""),"",P38*VLOOKUP(N38,【参考】数式用!$AD$2:$AH$37,MATCH(O38,【参考】数式用!$K$4:$N$4,0)+1,0)),"")</f>
        <v/>
      </c>
      <c r="S38" s="72"/>
      <c r="T38" s="677"/>
      <c r="U38" s="678"/>
      <c r="V38" s="520" t="str">
        <f>IFERROR(IF(AND('別紙様式3-2（４・５月）'!O40="",O38&lt;&gt;""),P38,P38*VLOOKUP(AF38,【参考】数式用4!$EY$3:$GF$106,MATCH(N38,【参考】数式用4!$EY$2:$GF$2,0))),"")</f>
        <v/>
      </c>
      <c r="W38" s="49"/>
      <c r="X38" s="71"/>
      <c r="Y38" s="728" t="str">
        <f>IFERROR(IF(OR('別紙様式3-2（４・５月）'!Z40="ベア加算",'別紙様式3-2（４・５月）'!R40=""),"",X38*VLOOKUP(N38,【参考】数式用!$AD$2:$AH$37,MATCH(W38,【参考】数式用!$K$4:$N$4,0)+1,0)),"")</f>
        <v/>
      </c>
      <c r="Z38" s="729"/>
      <c r="AA38" s="72"/>
      <c r="AB38" s="73"/>
      <c r="AC38" s="526" t="str">
        <f>IFERROR(IF(AND('別紙様式3-2（４・５月）'!O40="",W38&lt;&gt;"",W38&lt;&gt;"―"),X38,X38*VLOOKUP(AG38,【参考】数式用4!$EY$3:$GF$106,MATCH(N38,【参考】数式用4!$EY$2:$GF$2,0))),"")</f>
        <v/>
      </c>
      <c r="AD38" s="515" t="str">
        <f t="shared" si="0"/>
        <v/>
      </c>
      <c r="AE38" s="517" t="str">
        <f t="shared" si="1"/>
        <v/>
      </c>
      <c r="AF38" s="413" t="str">
        <f>IF(O38="","",'別紙様式3-2（４・５月）'!O40&amp;'別紙様式3-2（４・５月）'!P40&amp;'別紙様式3-2（４・５月）'!Q40&amp;"から"&amp;O38)</f>
        <v/>
      </c>
      <c r="AG38" s="413" t="str">
        <f>IF(OR(W38="",W38="―"),"",'別紙様式3-2（４・５月）'!O40&amp;'別紙様式3-2（４・５月）'!P40&amp;'別紙様式3-2（４・５月）'!Q40&amp;"から"&amp;W38)</f>
        <v/>
      </c>
      <c r="AH38" s="361"/>
      <c r="AI38" s="361"/>
      <c r="AJ38" s="361"/>
      <c r="AK38" s="361"/>
      <c r="AL38" s="361"/>
      <c r="AM38" s="361"/>
      <c r="AN38" s="361"/>
      <c r="AO38" s="361"/>
    </row>
    <row r="39" spans="1:41" s="360" customFormat="1" ht="24.9" customHeight="1">
      <c r="A39" s="414">
        <v>26</v>
      </c>
      <c r="B39" s="589" t="str">
        <f>IF(基本情報入力シート!C78="","",基本情報入力シート!C78)</f>
        <v/>
      </c>
      <c r="C39" s="590"/>
      <c r="D39" s="590"/>
      <c r="E39" s="590"/>
      <c r="F39" s="590"/>
      <c r="G39" s="590"/>
      <c r="H39" s="590"/>
      <c r="I39" s="591"/>
      <c r="J39" s="391" t="str">
        <f>IF(基本情報入力シート!M78="","",基本情報入力シート!M78)</f>
        <v/>
      </c>
      <c r="K39" s="392" t="str">
        <f>IF(基本情報入力シート!R78="","",基本情報入力シート!R78)</f>
        <v/>
      </c>
      <c r="L39" s="392" t="str">
        <f>IF(基本情報入力シート!W78="","",基本情報入力シート!W78)</f>
        <v/>
      </c>
      <c r="M39" s="393" t="str">
        <f>IF(基本情報入力シート!X78="","",基本情報入力シート!X78)</f>
        <v/>
      </c>
      <c r="N39" s="394" t="str">
        <f>IF(基本情報入力シート!Y78="","",基本情報入力シート!Y78)</f>
        <v/>
      </c>
      <c r="O39" s="48"/>
      <c r="P39" s="675"/>
      <c r="Q39" s="676"/>
      <c r="R39" s="522" t="str">
        <f>IFERROR(IF(OR('別紙様式3-2（４・５月）'!Z41="ベア加算",'別紙様式3-2（４・５月）'!R41=""),"",P39*VLOOKUP(N39,【参考】数式用!$AD$2:$AH$37,MATCH(O39,【参考】数式用!$K$4:$N$4,0)+1,0)),"")</f>
        <v/>
      </c>
      <c r="S39" s="72"/>
      <c r="T39" s="677"/>
      <c r="U39" s="678"/>
      <c r="V39" s="520" t="str">
        <f>IFERROR(IF(AND('別紙様式3-2（４・５月）'!O41="",O39&lt;&gt;""),P39,P39*VLOOKUP(AF39,【参考】数式用4!$EY$3:$GF$106,MATCH(N39,【参考】数式用4!$EY$2:$GF$2,0))),"")</f>
        <v/>
      </c>
      <c r="W39" s="49"/>
      <c r="X39" s="71"/>
      <c r="Y39" s="728" t="str">
        <f>IFERROR(IF(OR('別紙様式3-2（４・５月）'!Z41="ベア加算",'別紙様式3-2（４・５月）'!R41=""),"",X39*VLOOKUP(N39,【参考】数式用!$AD$2:$AH$37,MATCH(W39,【参考】数式用!$K$4:$N$4,0)+1,0)),"")</f>
        <v/>
      </c>
      <c r="Z39" s="729"/>
      <c r="AA39" s="72"/>
      <c r="AB39" s="73"/>
      <c r="AC39" s="526" t="str">
        <f>IFERROR(IF(AND('別紙様式3-2（４・５月）'!O41="",W39&lt;&gt;"",W39&lt;&gt;"―"),X39,X39*VLOOKUP(AG39,【参考】数式用4!$EY$3:$GF$106,MATCH(N39,【参考】数式用4!$EY$2:$GF$2,0))),"")</f>
        <v/>
      </c>
      <c r="AD39" s="515" t="str">
        <f t="shared" si="0"/>
        <v/>
      </c>
      <c r="AE39" s="517" t="str">
        <f t="shared" si="1"/>
        <v/>
      </c>
      <c r="AF39" s="413" t="str">
        <f>IF(O39="","",'別紙様式3-2（４・５月）'!O41&amp;'別紙様式3-2（４・５月）'!P41&amp;'別紙様式3-2（４・５月）'!Q41&amp;"から"&amp;O39)</f>
        <v/>
      </c>
      <c r="AG39" s="413" t="str">
        <f>IF(OR(W39="",W39="―"),"",'別紙様式3-2（４・５月）'!O41&amp;'別紙様式3-2（４・５月）'!P41&amp;'別紙様式3-2（４・５月）'!Q41&amp;"から"&amp;W39)</f>
        <v/>
      </c>
      <c r="AH39" s="361"/>
      <c r="AI39" s="361"/>
      <c r="AJ39" s="361"/>
      <c r="AK39" s="361"/>
      <c r="AL39" s="361"/>
      <c r="AM39" s="361"/>
      <c r="AN39" s="361"/>
      <c r="AO39" s="361"/>
    </row>
    <row r="40" spans="1:41" s="360" customFormat="1" ht="24.9" customHeight="1">
      <c r="A40" s="414">
        <v>27</v>
      </c>
      <c r="B40" s="589" t="str">
        <f>IF(基本情報入力シート!C79="","",基本情報入力シート!C79)</f>
        <v/>
      </c>
      <c r="C40" s="590"/>
      <c r="D40" s="590"/>
      <c r="E40" s="590"/>
      <c r="F40" s="590"/>
      <c r="G40" s="590"/>
      <c r="H40" s="590"/>
      <c r="I40" s="591"/>
      <c r="J40" s="391" t="str">
        <f>IF(基本情報入力シート!M79="","",基本情報入力シート!M79)</f>
        <v/>
      </c>
      <c r="K40" s="392" t="str">
        <f>IF(基本情報入力シート!R79="","",基本情報入力シート!R79)</f>
        <v/>
      </c>
      <c r="L40" s="392" t="str">
        <f>IF(基本情報入力シート!W79="","",基本情報入力シート!W79)</f>
        <v/>
      </c>
      <c r="M40" s="393" t="str">
        <f>IF(基本情報入力シート!X79="","",基本情報入力シート!X79)</f>
        <v/>
      </c>
      <c r="N40" s="394" t="str">
        <f>IF(基本情報入力シート!Y79="","",基本情報入力シート!Y79)</f>
        <v/>
      </c>
      <c r="O40" s="48"/>
      <c r="P40" s="675"/>
      <c r="Q40" s="676"/>
      <c r="R40" s="522" t="str">
        <f>IFERROR(IF(OR('別紙様式3-2（４・５月）'!Z42="ベア加算",'別紙様式3-2（４・５月）'!R42=""),"",P40*VLOOKUP(N40,【参考】数式用!$AD$2:$AH$37,MATCH(O40,【参考】数式用!$K$4:$N$4,0)+1,0)),"")</f>
        <v/>
      </c>
      <c r="S40" s="72"/>
      <c r="T40" s="677"/>
      <c r="U40" s="678"/>
      <c r="V40" s="520" t="str">
        <f>IFERROR(IF(AND('別紙様式3-2（４・５月）'!O42="",O40&lt;&gt;""),P40,P40*VLOOKUP(AF40,【参考】数式用4!$EY$3:$GF$106,MATCH(N40,【参考】数式用4!$EY$2:$GF$2,0))),"")</f>
        <v/>
      </c>
      <c r="W40" s="49"/>
      <c r="X40" s="71"/>
      <c r="Y40" s="728" t="str">
        <f>IFERROR(IF(OR('別紙様式3-2（４・５月）'!Z42="ベア加算",'別紙様式3-2（４・５月）'!R42=""),"",X40*VLOOKUP(N40,【参考】数式用!$AD$2:$AH$37,MATCH(W40,【参考】数式用!$K$4:$N$4,0)+1,0)),"")</f>
        <v/>
      </c>
      <c r="Z40" s="729"/>
      <c r="AA40" s="72"/>
      <c r="AB40" s="73"/>
      <c r="AC40" s="526" t="str">
        <f>IFERROR(IF(AND('別紙様式3-2（４・５月）'!O42="",W40&lt;&gt;"",W40&lt;&gt;"―"),X40,X40*VLOOKUP(AG40,【参考】数式用4!$EY$3:$GF$106,MATCH(N40,【参考】数式用4!$EY$2:$GF$2,0))),"")</f>
        <v/>
      </c>
      <c r="AD40" s="515" t="str">
        <f t="shared" si="0"/>
        <v/>
      </c>
      <c r="AE40" s="517" t="str">
        <f t="shared" si="1"/>
        <v/>
      </c>
      <c r="AF40" s="413" t="str">
        <f>IF(O40="","",'別紙様式3-2（４・５月）'!O42&amp;'別紙様式3-2（４・５月）'!P42&amp;'別紙様式3-2（４・５月）'!Q42&amp;"から"&amp;O40)</f>
        <v/>
      </c>
      <c r="AG40" s="413" t="str">
        <f>IF(OR(W40="",W40="―"),"",'別紙様式3-2（４・５月）'!O42&amp;'別紙様式3-2（４・５月）'!P42&amp;'別紙様式3-2（４・５月）'!Q42&amp;"から"&amp;W40)</f>
        <v/>
      </c>
      <c r="AH40" s="361"/>
      <c r="AI40" s="361"/>
      <c r="AJ40" s="361"/>
      <c r="AK40" s="361"/>
      <c r="AL40" s="361"/>
      <c r="AM40" s="361"/>
      <c r="AN40" s="361"/>
      <c r="AO40" s="361"/>
    </row>
    <row r="41" spans="1:41" s="360" customFormat="1" ht="24.9" customHeight="1">
      <c r="A41" s="414">
        <v>28</v>
      </c>
      <c r="B41" s="589" t="str">
        <f>IF(基本情報入力シート!C80="","",基本情報入力シート!C80)</f>
        <v/>
      </c>
      <c r="C41" s="590"/>
      <c r="D41" s="590"/>
      <c r="E41" s="590"/>
      <c r="F41" s="590"/>
      <c r="G41" s="590"/>
      <c r="H41" s="590"/>
      <c r="I41" s="591"/>
      <c r="J41" s="391" t="str">
        <f>IF(基本情報入力シート!M80="","",基本情報入力シート!M80)</f>
        <v/>
      </c>
      <c r="K41" s="392" t="str">
        <f>IF(基本情報入力シート!R80="","",基本情報入力シート!R80)</f>
        <v/>
      </c>
      <c r="L41" s="392" t="str">
        <f>IF(基本情報入力シート!W80="","",基本情報入力シート!W80)</f>
        <v/>
      </c>
      <c r="M41" s="393" t="str">
        <f>IF(基本情報入力シート!X80="","",基本情報入力シート!X80)</f>
        <v/>
      </c>
      <c r="N41" s="394" t="str">
        <f>IF(基本情報入力シート!Y80="","",基本情報入力シート!Y80)</f>
        <v/>
      </c>
      <c r="O41" s="48"/>
      <c r="P41" s="675"/>
      <c r="Q41" s="676"/>
      <c r="R41" s="522" t="str">
        <f>IFERROR(IF(OR('別紙様式3-2（４・５月）'!Z43="ベア加算",'別紙様式3-2（４・５月）'!R43=""),"",P41*VLOOKUP(N41,【参考】数式用!$AD$2:$AH$37,MATCH(O41,【参考】数式用!$K$4:$N$4,0)+1,0)),"")</f>
        <v/>
      </c>
      <c r="S41" s="72"/>
      <c r="T41" s="677"/>
      <c r="U41" s="678"/>
      <c r="V41" s="520" t="str">
        <f>IFERROR(IF(AND('別紙様式3-2（４・５月）'!O43="",O41&lt;&gt;""),P41,P41*VLOOKUP(AF41,【参考】数式用4!$EY$3:$GF$106,MATCH(N41,【参考】数式用4!$EY$2:$GF$2,0))),"")</f>
        <v/>
      </c>
      <c r="W41" s="49"/>
      <c r="X41" s="71"/>
      <c r="Y41" s="728" t="str">
        <f>IFERROR(IF(OR('別紙様式3-2（４・５月）'!Z43="ベア加算",'別紙様式3-2（４・５月）'!R43=""),"",X41*VLOOKUP(N41,【参考】数式用!$AD$2:$AH$37,MATCH(W41,【参考】数式用!$K$4:$N$4,0)+1,0)),"")</f>
        <v/>
      </c>
      <c r="Z41" s="729"/>
      <c r="AA41" s="72"/>
      <c r="AB41" s="73"/>
      <c r="AC41" s="526" t="str">
        <f>IFERROR(IF(AND('別紙様式3-2（４・５月）'!O43="",W41&lt;&gt;"",W41&lt;&gt;"―"),X41,X41*VLOOKUP(AG41,【参考】数式用4!$EY$3:$GF$106,MATCH(N41,【参考】数式用4!$EY$2:$GF$2,0))),"")</f>
        <v/>
      </c>
      <c r="AD41" s="515" t="str">
        <f t="shared" si="0"/>
        <v/>
      </c>
      <c r="AE41" s="517" t="str">
        <f t="shared" si="1"/>
        <v/>
      </c>
      <c r="AF41" s="413" t="str">
        <f>IF(O41="","",'別紙様式3-2（４・５月）'!O43&amp;'別紙様式3-2（４・５月）'!P43&amp;'別紙様式3-2（４・５月）'!Q43&amp;"から"&amp;O41)</f>
        <v/>
      </c>
      <c r="AG41" s="413" t="str">
        <f>IF(OR(W41="",W41="―"),"",'別紙様式3-2（４・５月）'!O43&amp;'別紙様式3-2（４・５月）'!P43&amp;'別紙様式3-2（４・５月）'!Q43&amp;"から"&amp;W41)</f>
        <v/>
      </c>
      <c r="AH41" s="361"/>
      <c r="AI41" s="361"/>
      <c r="AJ41" s="361"/>
      <c r="AK41" s="361"/>
      <c r="AL41" s="361"/>
      <c r="AM41" s="361"/>
      <c r="AN41" s="361"/>
      <c r="AO41" s="361"/>
    </row>
    <row r="42" spans="1:41" s="360" customFormat="1" ht="24.9" customHeight="1">
      <c r="A42" s="414">
        <v>29</v>
      </c>
      <c r="B42" s="589" t="str">
        <f>IF(基本情報入力シート!C81="","",基本情報入力シート!C81)</f>
        <v/>
      </c>
      <c r="C42" s="590"/>
      <c r="D42" s="590"/>
      <c r="E42" s="590"/>
      <c r="F42" s="590"/>
      <c r="G42" s="590"/>
      <c r="H42" s="590"/>
      <c r="I42" s="591"/>
      <c r="J42" s="391" t="str">
        <f>IF(基本情報入力シート!M81="","",基本情報入力シート!M81)</f>
        <v/>
      </c>
      <c r="K42" s="392" t="str">
        <f>IF(基本情報入力シート!R81="","",基本情報入力シート!R81)</f>
        <v/>
      </c>
      <c r="L42" s="392" t="str">
        <f>IF(基本情報入力シート!W81="","",基本情報入力シート!W81)</f>
        <v/>
      </c>
      <c r="M42" s="393" t="str">
        <f>IF(基本情報入力シート!X81="","",基本情報入力シート!X81)</f>
        <v/>
      </c>
      <c r="N42" s="394" t="str">
        <f>IF(基本情報入力シート!Y81="","",基本情報入力シート!Y81)</f>
        <v/>
      </c>
      <c r="O42" s="48"/>
      <c r="P42" s="675"/>
      <c r="Q42" s="676"/>
      <c r="R42" s="522" t="str">
        <f>IFERROR(IF(OR('別紙様式3-2（４・５月）'!Z44="ベア加算",'別紙様式3-2（４・５月）'!R44=""),"",P42*VLOOKUP(N42,【参考】数式用!$AD$2:$AH$37,MATCH(O42,【参考】数式用!$K$4:$N$4,0)+1,0)),"")</f>
        <v/>
      </c>
      <c r="S42" s="72"/>
      <c r="T42" s="677"/>
      <c r="U42" s="678"/>
      <c r="V42" s="520" t="str">
        <f>IFERROR(IF(AND('別紙様式3-2（４・５月）'!O44="",O42&lt;&gt;""),P42,P42*VLOOKUP(AF42,【参考】数式用4!$EY$3:$GF$106,MATCH(N42,【参考】数式用4!$EY$2:$GF$2,0))),"")</f>
        <v/>
      </c>
      <c r="W42" s="49"/>
      <c r="X42" s="71"/>
      <c r="Y42" s="728" t="str">
        <f>IFERROR(IF(OR('別紙様式3-2（４・５月）'!Z44="ベア加算",'別紙様式3-2（４・５月）'!R44=""),"",X42*VLOOKUP(N42,【参考】数式用!$AD$2:$AH$37,MATCH(W42,【参考】数式用!$K$4:$N$4,0)+1,0)),"")</f>
        <v/>
      </c>
      <c r="Z42" s="729"/>
      <c r="AA42" s="72"/>
      <c r="AB42" s="73"/>
      <c r="AC42" s="526" t="str">
        <f>IFERROR(IF(AND('別紙様式3-2（４・５月）'!O44="",W42&lt;&gt;"",W42&lt;&gt;"―"),X42,X42*VLOOKUP(AG42,【参考】数式用4!$EY$3:$GF$106,MATCH(N42,【参考】数式用4!$EY$2:$GF$2,0))),"")</f>
        <v/>
      </c>
      <c r="AD42" s="515" t="str">
        <f t="shared" si="0"/>
        <v/>
      </c>
      <c r="AE42" s="517" t="str">
        <f t="shared" si="1"/>
        <v/>
      </c>
      <c r="AF42" s="413" t="str">
        <f>IF(O42="","",'別紙様式3-2（４・５月）'!O44&amp;'別紙様式3-2（４・５月）'!P44&amp;'別紙様式3-2（４・５月）'!Q44&amp;"から"&amp;O42)</f>
        <v/>
      </c>
      <c r="AG42" s="413" t="str">
        <f>IF(OR(W42="",W42="―"),"",'別紙様式3-2（４・５月）'!O44&amp;'別紙様式3-2（４・５月）'!P44&amp;'別紙様式3-2（４・５月）'!Q44&amp;"から"&amp;W42)</f>
        <v/>
      </c>
      <c r="AH42" s="361"/>
      <c r="AI42" s="361"/>
      <c r="AJ42" s="361"/>
      <c r="AK42" s="361"/>
      <c r="AL42" s="361"/>
      <c r="AM42" s="361"/>
      <c r="AN42" s="361"/>
      <c r="AO42" s="361"/>
    </row>
    <row r="43" spans="1:41" s="360" customFormat="1" ht="24.9" customHeight="1">
      <c r="A43" s="414">
        <v>30</v>
      </c>
      <c r="B43" s="589" t="str">
        <f>IF(基本情報入力シート!C82="","",基本情報入力シート!C82)</f>
        <v/>
      </c>
      <c r="C43" s="590"/>
      <c r="D43" s="590"/>
      <c r="E43" s="590"/>
      <c r="F43" s="590"/>
      <c r="G43" s="590"/>
      <c r="H43" s="590"/>
      <c r="I43" s="591"/>
      <c r="J43" s="391" t="str">
        <f>IF(基本情報入力シート!M82="","",基本情報入力シート!M82)</f>
        <v/>
      </c>
      <c r="K43" s="392" t="str">
        <f>IF(基本情報入力シート!R82="","",基本情報入力シート!R82)</f>
        <v/>
      </c>
      <c r="L43" s="392" t="str">
        <f>IF(基本情報入力シート!W82="","",基本情報入力シート!W82)</f>
        <v/>
      </c>
      <c r="M43" s="393" t="str">
        <f>IF(基本情報入力シート!X82="","",基本情報入力シート!X82)</f>
        <v/>
      </c>
      <c r="N43" s="394" t="str">
        <f>IF(基本情報入力シート!Y82="","",基本情報入力シート!Y82)</f>
        <v/>
      </c>
      <c r="O43" s="48"/>
      <c r="P43" s="675"/>
      <c r="Q43" s="676"/>
      <c r="R43" s="522" t="str">
        <f>IFERROR(IF(OR('別紙様式3-2（４・５月）'!Z45="ベア加算",'別紙様式3-2（４・５月）'!R45=""),"",P43*VLOOKUP(N43,【参考】数式用!$AD$2:$AH$37,MATCH(O43,【参考】数式用!$K$4:$N$4,0)+1,0)),"")</f>
        <v/>
      </c>
      <c r="S43" s="72"/>
      <c r="T43" s="677"/>
      <c r="U43" s="678"/>
      <c r="V43" s="520" t="str">
        <f>IFERROR(IF(AND('別紙様式3-2（４・５月）'!O45="",O43&lt;&gt;""),P43,P43*VLOOKUP(AF43,【参考】数式用4!$EY$3:$GF$106,MATCH(N43,【参考】数式用4!$EY$2:$GF$2,0))),"")</f>
        <v/>
      </c>
      <c r="W43" s="49"/>
      <c r="X43" s="71"/>
      <c r="Y43" s="728" t="str">
        <f>IFERROR(IF(OR('別紙様式3-2（４・５月）'!Z45="ベア加算",'別紙様式3-2（４・５月）'!R45=""),"",X43*VLOOKUP(N43,【参考】数式用!$AD$2:$AH$37,MATCH(W43,【参考】数式用!$K$4:$N$4,0)+1,0)),"")</f>
        <v/>
      </c>
      <c r="Z43" s="729"/>
      <c r="AA43" s="72"/>
      <c r="AB43" s="73"/>
      <c r="AC43" s="526" t="str">
        <f>IFERROR(IF(AND('別紙様式3-2（４・５月）'!O45="",W43&lt;&gt;"",W43&lt;&gt;"―"),X43,X43*VLOOKUP(AG43,【参考】数式用4!$EY$3:$GF$106,MATCH(N43,【参考】数式用4!$EY$2:$GF$2,0))),"")</f>
        <v/>
      </c>
      <c r="AD43" s="515" t="str">
        <f t="shared" si="0"/>
        <v/>
      </c>
      <c r="AE43" s="517" t="str">
        <f t="shared" si="1"/>
        <v/>
      </c>
      <c r="AF43" s="413" t="str">
        <f>IF(O43="","",'別紙様式3-2（４・５月）'!O45&amp;'別紙様式3-2（４・５月）'!P45&amp;'別紙様式3-2（４・５月）'!Q45&amp;"から"&amp;O43)</f>
        <v/>
      </c>
      <c r="AG43" s="413" t="str">
        <f>IF(OR(W43="",W43="―"),"",'別紙様式3-2（４・５月）'!O45&amp;'別紙様式3-2（４・５月）'!P45&amp;'別紙様式3-2（４・５月）'!Q45&amp;"から"&amp;W43)</f>
        <v/>
      </c>
      <c r="AH43" s="361"/>
      <c r="AI43" s="361"/>
      <c r="AJ43" s="361"/>
      <c r="AK43" s="361"/>
      <c r="AL43" s="361"/>
      <c r="AM43" s="361"/>
      <c r="AN43" s="361"/>
      <c r="AO43" s="361"/>
    </row>
    <row r="44" spans="1:41" s="360" customFormat="1" ht="24.9" customHeight="1">
      <c r="A44" s="414">
        <v>31</v>
      </c>
      <c r="B44" s="589" t="str">
        <f>IF(基本情報入力シート!C83="","",基本情報入力シート!C83)</f>
        <v/>
      </c>
      <c r="C44" s="590"/>
      <c r="D44" s="590"/>
      <c r="E44" s="590"/>
      <c r="F44" s="590"/>
      <c r="G44" s="590"/>
      <c r="H44" s="590"/>
      <c r="I44" s="591"/>
      <c r="J44" s="391" t="str">
        <f>IF(基本情報入力シート!M83="","",基本情報入力シート!M83)</f>
        <v/>
      </c>
      <c r="K44" s="392" t="str">
        <f>IF(基本情報入力シート!R83="","",基本情報入力シート!R83)</f>
        <v/>
      </c>
      <c r="L44" s="392" t="str">
        <f>IF(基本情報入力シート!W83="","",基本情報入力シート!W83)</f>
        <v/>
      </c>
      <c r="M44" s="393" t="str">
        <f>IF(基本情報入力シート!X83="","",基本情報入力シート!X83)</f>
        <v/>
      </c>
      <c r="N44" s="394" t="str">
        <f>IF(基本情報入力シート!Y83="","",基本情報入力シート!Y83)</f>
        <v/>
      </c>
      <c r="O44" s="48"/>
      <c r="P44" s="675"/>
      <c r="Q44" s="676"/>
      <c r="R44" s="522" t="str">
        <f>IFERROR(IF(OR('別紙様式3-2（４・５月）'!Z46="ベア加算",'別紙様式3-2（４・５月）'!R46=""),"",P44*VLOOKUP(N44,【参考】数式用!$AD$2:$AH$37,MATCH(O44,【参考】数式用!$K$4:$N$4,0)+1,0)),"")</f>
        <v/>
      </c>
      <c r="S44" s="72"/>
      <c r="T44" s="677"/>
      <c r="U44" s="678"/>
      <c r="V44" s="520" t="str">
        <f>IFERROR(IF(AND('別紙様式3-2（４・５月）'!O46="",O44&lt;&gt;""),P44,P44*VLOOKUP(AF44,【参考】数式用4!$EY$3:$GF$106,MATCH(N44,【参考】数式用4!$EY$2:$GF$2,0))),"")</f>
        <v/>
      </c>
      <c r="W44" s="49"/>
      <c r="X44" s="71"/>
      <c r="Y44" s="728" t="str">
        <f>IFERROR(IF(OR('別紙様式3-2（４・５月）'!Z46="ベア加算",'別紙様式3-2（４・５月）'!R46=""),"",X44*VLOOKUP(N44,【参考】数式用!$AD$2:$AH$37,MATCH(W44,【参考】数式用!$K$4:$N$4,0)+1,0)),"")</f>
        <v/>
      </c>
      <c r="Z44" s="729"/>
      <c r="AA44" s="72"/>
      <c r="AB44" s="73"/>
      <c r="AC44" s="526" t="str">
        <f>IFERROR(IF(AND('別紙様式3-2（４・５月）'!O46="",W44&lt;&gt;"",W44&lt;&gt;"―"),X44,X44*VLOOKUP(AG44,【参考】数式用4!$EY$3:$GF$106,MATCH(N44,【参考】数式用4!$EY$2:$GF$2,0))),"")</f>
        <v/>
      </c>
      <c r="AD44" s="515" t="str">
        <f t="shared" si="0"/>
        <v/>
      </c>
      <c r="AE44" s="517" t="str">
        <f t="shared" si="1"/>
        <v/>
      </c>
      <c r="AF44" s="413" t="str">
        <f>IF(O44="","",'別紙様式3-2（４・５月）'!O46&amp;'別紙様式3-2（４・５月）'!P46&amp;'別紙様式3-2（４・５月）'!Q46&amp;"から"&amp;O44)</f>
        <v/>
      </c>
      <c r="AG44" s="413" t="str">
        <f>IF(OR(W44="",W44="―"),"",'別紙様式3-2（４・５月）'!O46&amp;'別紙様式3-2（４・５月）'!P46&amp;'別紙様式3-2（４・５月）'!Q46&amp;"から"&amp;W44)</f>
        <v/>
      </c>
      <c r="AH44" s="361"/>
      <c r="AI44" s="361"/>
      <c r="AJ44" s="361"/>
      <c r="AK44" s="361"/>
      <c r="AL44" s="361"/>
      <c r="AM44" s="361"/>
      <c r="AN44" s="361"/>
      <c r="AO44" s="361"/>
    </row>
    <row r="45" spans="1:41" s="360" customFormat="1" ht="24.9" customHeight="1">
      <c r="A45" s="414">
        <v>32</v>
      </c>
      <c r="B45" s="589" t="str">
        <f>IF(基本情報入力シート!C84="","",基本情報入力シート!C84)</f>
        <v/>
      </c>
      <c r="C45" s="590"/>
      <c r="D45" s="590"/>
      <c r="E45" s="590"/>
      <c r="F45" s="590"/>
      <c r="G45" s="590"/>
      <c r="H45" s="590"/>
      <c r="I45" s="591"/>
      <c r="J45" s="391" t="str">
        <f>IF(基本情報入力シート!M84="","",基本情報入力シート!M84)</f>
        <v/>
      </c>
      <c r="K45" s="392" t="str">
        <f>IF(基本情報入力シート!R84="","",基本情報入力シート!R84)</f>
        <v/>
      </c>
      <c r="L45" s="392" t="str">
        <f>IF(基本情報入力シート!W84="","",基本情報入力シート!W84)</f>
        <v/>
      </c>
      <c r="M45" s="393" t="str">
        <f>IF(基本情報入力シート!X84="","",基本情報入力シート!X84)</f>
        <v/>
      </c>
      <c r="N45" s="394" t="str">
        <f>IF(基本情報入力シート!Y84="","",基本情報入力シート!Y84)</f>
        <v/>
      </c>
      <c r="O45" s="48"/>
      <c r="P45" s="675"/>
      <c r="Q45" s="676"/>
      <c r="R45" s="522" t="str">
        <f>IFERROR(IF(OR('別紙様式3-2（４・５月）'!Z47="ベア加算",'別紙様式3-2（４・５月）'!R47=""),"",P45*VLOOKUP(N45,【参考】数式用!$AD$2:$AH$37,MATCH(O45,【参考】数式用!$K$4:$N$4,0)+1,0)),"")</f>
        <v/>
      </c>
      <c r="S45" s="72"/>
      <c r="T45" s="677"/>
      <c r="U45" s="678"/>
      <c r="V45" s="520" t="str">
        <f>IFERROR(IF(AND('別紙様式3-2（４・５月）'!O47="",O45&lt;&gt;""),P45,P45*VLOOKUP(AF45,【参考】数式用4!$EY$3:$GF$106,MATCH(N45,【参考】数式用4!$EY$2:$GF$2,0))),"")</f>
        <v/>
      </c>
      <c r="W45" s="49"/>
      <c r="X45" s="71"/>
      <c r="Y45" s="728" t="str">
        <f>IFERROR(IF(OR('別紙様式3-2（４・５月）'!Z47="ベア加算",'別紙様式3-2（４・５月）'!R47=""),"",X45*VLOOKUP(N45,【参考】数式用!$AD$2:$AH$37,MATCH(W45,【参考】数式用!$K$4:$N$4,0)+1,0)),"")</f>
        <v/>
      </c>
      <c r="Z45" s="729"/>
      <c r="AA45" s="72"/>
      <c r="AB45" s="73"/>
      <c r="AC45" s="526" t="str">
        <f>IFERROR(IF(AND('別紙様式3-2（４・５月）'!O47="",W45&lt;&gt;"",W45&lt;&gt;"―"),X45,X45*VLOOKUP(AG45,【参考】数式用4!$EY$3:$GF$106,MATCH(N45,【参考】数式用4!$EY$2:$GF$2,0))),"")</f>
        <v/>
      </c>
      <c r="AD45" s="515" t="str">
        <f t="shared" si="0"/>
        <v/>
      </c>
      <c r="AE45" s="517" t="str">
        <f t="shared" si="1"/>
        <v/>
      </c>
      <c r="AF45" s="413" t="str">
        <f>IF(O45="","",'別紙様式3-2（４・５月）'!O47&amp;'別紙様式3-2（４・５月）'!P47&amp;'別紙様式3-2（４・５月）'!Q47&amp;"から"&amp;O45)</f>
        <v/>
      </c>
      <c r="AG45" s="413" t="str">
        <f>IF(OR(W45="",W45="―"),"",'別紙様式3-2（４・５月）'!O47&amp;'別紙様式3-2（４・５月）'!P47&amp;'別紙様式3-2（４・５月）'!Q47&amp;"から"&amp;W45)</f>
        <v/>
      </c>
      <c r="AH45" s="361"/>
      <c r="AI45" s="361"/>
      <c r="AJ45" s="361"/>
      <c r="AK45" s="361"/>
      <c r="AL45" s="361"/>
      <c r="AM45" s="361"/>
      <c r="AN45" s="361"/>
      <c r="AO45" s="361"/>
    </row>
    <row r="46" spans="1:41" s="360" customFormat="1" ht="24.9" customHeight="1">
      <c r="A46" s="414">
        <v>33</v>
      </c>
      <c r="B46" s="589" t="str">
        <f>IF(基本情報入力シート!C85="","",基本情報入力シート!C85)</f>
        <v/>
      </c>
      <c r="C46" s="590"/>
      <c r="D46" s="590"/>
      <c r="E46" s="590"/>
      <c r="F46" s="590"/>
      <c r="G46" s="590"/>
      <c r="H46" s="590"/>
      <c r="I46" s="591"/>
      <c r="J46" s="391" t="str">
        <f>IF(基本情報入力シート!M85="","",基本情報入力シート!M85)</f>
        <v/>
      </c>
      <c r="K46" s="392" t="str">
        <f>IF(基本情報入力シート!R85="","",基本情報入力シート!R85)</f>
        <v/>
      </c>
      <c r="L46" s="392" t="str">
        <f>IF(基本情報入力シート!W85="","",基本情報入力シート!W85)</f>
        <v/>
      </c>
      <c r="M46" s="393" t="str">
        <f>IF(基本情報入力シート!X85="","",基本情報入力シート!X85)</f>
        <v/>
      </c>
      <c r="N46" s="394" t="str">
        <f>IF(基本情報入力シート!Y85="","",基本情報入力シート!Y85)</f>
        <v/>
      </c>
      <c r="O46" s="48"/>
      <c r="P46" s="675"/>
      <c r="Q46" s="676"/>
      <c r="R46" s="522" t="str">
        <f>IFERROR(IF(OR('別紙様式3-2（４・５月）'!Z48="ベア加算",'別紙様式3-2（４・５月）'!R48=""),"",P46*VLOOKUP(N46,【参考】数式用!$AD$2:$AH$37,MATCH(O46,【参考】数式用!$K$4:$N$4,0)+1,0)),"")</f>
        <v/>
      </c>
      <c r="S46" s="72"/>
      <c r="T46" s="677"/>
      <c r="U46" s="678"/>
      <c r="V46" s="520" t="str">
        <f>IFERROR(IF(AND('別紙様式3-2（４・５月）'!O48="",O46&lt;&gt;""),P46,P46*VLOOKUP(AF46,【参考】数式用4!$EY$3:$GF$106,MATCH(N46,【参考】数式用4!$EY$2:$GF$2,0))),"")</f>
        <v/>
      </c>
      <c r="W46" s="49"/>
      <c r="X46" s="71"/>
      <c r="Y46" s="728" t="str">
        <f>IFERROR(IF(OR('別紙様式3-2（４・５月）'!Z48="ベア加算",'別紙様式3-2（４・５月）'!R48=""),"",X46*VLOOKUP(N46,【参考】数式用!$AD$2:$AH$37,MATCH(W46,【参考】数式用!$K$4:$N$4,0)+1,0)),"")</f>
        <v/>
      </c>
      <c r="Z46" s="729"/>
      <c r="AA46" s="72"/>
      <c r="AB46" s="73"/>
      <c r="AC46" s="526" t="str">
        <f>IFERROR(IF(AND('別紙様式3-2（４・５月）'!O48="",W46&lt;&gt;"",W46&lt;&gt;"―"),X46,X46*VLOOKUP(AG46,【参考】数式用4!$EY$3:$GF$106,MATCH(N46,【参考】数式用4!$EY$2:$GF$2,0))),"")</f>
        <v/>
      </c>
      <c r="AD46" s="515" t="str">
        <f t="shared" si="0"/>
        <v/>
      </c>
      <c r="AE46" s="517" t="str">
        <f t="shared" si="1"/>
        <v/>
      </c>
      <c r="AF46" s="413" t="str">
        <f>IF(O46="","",'別紙様式3-2（４・５月）'!O48&amp;'別紙様式3-2（４・５月）'!P48&amp;'別紙様式3-2（４・５月）'!Q48&amp;"から"&amp;O46)</f>
        <v/>
      </c>
      <c r="AG46" s="413" t="str">
        <f>IF(OR(W46="",W46="―"),"",'別紙様式3-2（４・５月）'!O48&amp;'別紙様式3-2（４・５月）'!P48&amp;'別紙様式3-2（４・５月）'!Q48&amp;"から"&amp;W46)</f>
        <v/>
      </c>
      <c r="AH46" s="361"/>
      <c r="AI46" s="361"/>
      <c r="AJ46" s="361"/>
      <c r="AK46" s="361"/>
      <c r="AL46" s="361"/>
      <c r="AM46" s="361"/>
      <c r="AN46" s="361"/>
      <c r="AO46" s="361"/>
    </row>
    <row r="47" spans="1:41" s="360" customFormat="1" ht="24.9" customHeight="1">
      <c r="A47" s="414">
        <v>34</v>
      </c>
      <c r="B47" s="589" t="str">
        <f>IF(基本情報入力シート!C86="","",基本情報入力シート!C86)</f>
        <v/>
      </c>
      <c r="C47" s="590"/>
      <c r="D47" s="590"/>
      <c r="E47" s="590"/>
      <c r="F47" s="590"/>
      <c r="G47" s="590"/>
      <c r="H47" s="590"/>
      <c r="I47" s="591"/>
      <c r="J47" s="391" t="str">
        <f>IF(基本情報入力シート!M86="","",基本情報入力シート!M86)</f>
        <v/>
      </c>
      <c r="K47" s="392" t="str">
        <f>IF(基本情報入力シート!R86="","",基本情報入力シート!R86)</f>
        <v/>
      </c>
      <c r="L47" s="392" t="str">
        <f>IF(基本情報入力シート!W86="","",基本情報入力シート!W86)</f>
        <v/>
      </c>
      <c r="M47" s="393" t="str">
        <f>IF(基本情報入力シート!X86="","",基本情報入力シート!X86)</f>
        <v/>
      </c>
      <c r="N47" s="394" t="str">
        <f>IF(基本情報入力シート!Y86="","",基本情報入力シート!Y86)</f>
        <v/>
      </c>
      <c r="O47" s="48"/>
      <c r="P47" s="675"/>
      <c r="Q47" s="676"/>
      <c r="R47" s="522" t="str">
        <f>IFERROR(IF(OR('別紙様式3-2（４・５月）'!Z49="ベア加算",'別紙様式3-2（４・５月）'!R49=""),"",P47*VLOOKUP(N47,【参考】数式用!$AD$2:$AH$37,MATCH(O47,【参考】数式用!$K$4:$N$4,0)+1,0)),"")</f>
        <v/>
      </c>
      <c r="S47" s="72"/>
      <c r="T47" s="677"/>
      <c r="U47" s="678"/>
      <c r="V47" s="520" t="str">
        <f>IFERROR(IF(AND('別紙様式3-2（４・５月）'!O49="",O47&lt;&gt;""),P47,P47*VLOOKUP(AF47,【参考】数式用4!$EY$3:$GF$106,MATCH(N47,【参考】数式用4!$EY$2:$GF$2,0))),"")</f>
        <v/>
      </c>
      <c r="W47" s="49"/>
      <c r="X47" s="71"/>
      <c r="Y47" s="728" t="str">
        <f>IFERROR(IF(OR('別紙様式3-2（４・５月）'!Z49="ベア加算",'別紙様式3-2（４・５月）'!R49=""),"",X47*VLOOKUP(N47,【参考】数式用!$AD$2:$AH$37,MATCH(W47,【参考】数式用!$K$4:$N$4,0)+1,0)),"")</f>
        <v/>
      </c>
      <c r="Z47" s="729"/>
      <c r="AA47" s="72"/>
      <c r="AB47" s="73"/>
      <c r="AC47" s="526" t="str">
        <f>IFERROR(IF(AND('別紙様式3-2（４・５月）'!O49="",W47&lt;&gt;"",W47&lt;&gt;"―"),X47,X47*VLOOKUP(AG47,【参考】数式用4!$EY$3:$GF$106,MATCH(N47,【参考】数式用4!$EY$2:$GF$2,0))),"")</f>
        <v/>
      </c>
      <c r="AD47" s="515" t="str">
        <f t="shared" si="0"/>
        <v/>
      </c>
      <c r="AE47" s="517" t="str">
        <f t="shared" si="1"/>
        <v/>
      </c>
      <c r="AF47" s="413" t="str">
        <f>IF(O47="","",'別紙様式3-2（４・５月）'!O49&amp;'別紙様式3-2（４・５月）'!P49&amp;'別紙様式3-2（４・５月）'!Q49&amp;"から"&amp;O47)</f>
        <v/>
      </c>
      <c r="AG47" s="413" t="str">
        <f>IF(OR(W47="",W47="―"),"",'別紙様式3-2（４・５月）'!O49&amp;'別紙様式3-2（４・５月）'!P49&amp;'別紙様式3-2（４・５月）'!Q49&amp;"から"&amp;W47)</f>
        <v/>
      </c>
      <c r="AH47" s="361"/>
      <c r="AI47" s="361"/>
      <c r="AJ47" s="361"/>
      <c r="AK47" s="361"/>
      <c r="AL47" s="361"/>
      <c r="AM47" s="361"/>
      <c r="AN47" s="361"/>
      <c r="AO47" s="361"/>
    </row>
    <row r="48" spans="1:41" s="360" customFormat="1" ht="24.9" customHeight="1">
      <c r="A48" s="414">
        <v>35</v>
      </c>
      <c r="B48" s="589" t="str">
        <f>IF(基本情報入力シート!C87="","",基本情報入力シート!C87)</f>
        <v/>
      </c>
      <c r="C48" s="590"/>
      <c r="D48" s="590"/>
      <c r="E48" s="590"/>
      <c r="F48" s="590"/>
      <c r="G48" s="590"/>
      <c r="H48" s="590"/>
      <c r="I48" s="591"/>
      <c r="J48" s="391" t="str">
        <f>IF(基本情報入力シート!M87="","",基本情報入力シート!M87)</f>
        <v/>
      </c>
      <c r="K48" s="392" t="str">
        <f>IF(基本情報入力シート!R87="","",基本情報入力シート!R87)</f>
        <v/>
      </c>
      <c r="L48" s="392" t="str">
        <f>IF(基本情報入力シート!W87="","",基本情報入力シート!W87)</f>
        <v/>
      </c>
      <c r="M48" s="393" t="str">
        <f>IF(基本情報入力シート!X87="","",基本情報入力シート!X87)</f>
        <v/>
      </c>
      <c r="N48" s="394" t="str">
        <f>IF(基本情報入力シート!Y87="","",基本情報入力シート!Y87)</f>
        <v/>
      </c>
      <c r="O48" s="48"/>
      <c r="P48" s="675"/>
      <c r="Q48" s="676"/>
      <c r="R48" s="522" t="str">
        <f>IFERROR(IF(OR('別紙様式3-2（４・５月）'!Z50="ベア加算",'別紙様式3-2（４・５月）'!R50=""),"",P48*VLOOKUP(N48,【参考】数式用!$AD$2:$AH$37,MATCH(O48,【参考】数式用!$K$4:$N$4,0)+1,0)),"")</f>
        <v/>
      </c>
      <c r="S48" s="72"/>
      <c r="T48" s="677"/>
      <c r="U48" s="678"/>
      <c r="V48" s="520" t="str">
        <f>IFERROR(IF(AND('別紙様式3-2（４・５月）'!O50="",O48&lt;&gt;""),P48,P48*VLOOKUP(AF48,【参考】数式用4!$EY$3:$GF$106,MATCH(N48,【参考】数式用4!$EY$2:$GF$2,0))),"")</f>
        <v/>
      </c>
      <c r="W48" s="49"/>
      <c r="X48" s="71"/>
      <c r="Y48" s="728" t="str">
        <f>IFERROR(IF(OR('別紙様式3-2（４・５月）'!Z50="ベア加算",'別紙様式3-2（４・５月）'!R50=""),"",X48*VLOOKUP(N48,【参考】数式用!$AD$2:$AH$37,MATCH(W48,【参考】数式用!$K$4:$N$4,0)+1,0)),"")</f>
        <v/>
      </c>
      <c r="Z48" s="729"/>
      <c r="AA48" s="72"/>
      <c r="AB48" s="73"/>
      <c r="AC48" s="526" t="str">
        <f>IFERROR(IF(AND('別紙様式3-2（４・５月）'!O50="",W48&lt;&gt;"",W48&lt;&gt;"―"),X48,X48*VLOOKUP(AG48,【参考】数式用4!$EY$3:$GF$106,MATCH(N48,【参考】数式用4!$EY$2:$GF$2,0))),"")</f>
        <v/>
      </c>
      <c r="AD48" s="515" t="str">
        <f t="shared" si="0"/>
        <v/>
      </c>
      <c r="AE48" s="517" t="str">
        <f t="shared" si="1"/>
        <v/>
      </c>
      <c r="AF48" s="413" t="str">
        <f>IF(O48="","",'別紙様式3-2（４・５月）'!O50&amp;'別紙様式3-2（４・５月）'!P50&amp;'別紙様式3-2（４・５月）'!Q50&amp;"から"&amp;O48)</f>
        <v/>
      </c>
      <c r="AG48" s="413" t="str">
        <f>IF(OR(W48="",W48="―"),"",'別紙様式3-2（４・５月）'!O50&amp;'別紙様式3-2（４・５月）'!P50&amp;'別紙様式3-2（４・５月）'!Q50&amp;"から"&amp;W48)</f>
        <v/>
      </c>
      <c r="AH48" s="361"/>
      <c r="AI48" s="361"/>
      <c r="AJ48" s="361"/>
      <c r="AK48" s="361"/>
      <c r="AL48" s="361"/>
      <c r="AM48" s="361"/>
      <c r="AN48" s="361"/>
      <c r="AO48" s="361"/>
    </row>
    <row r="49" spans="1:41" s="360" customFormat="1" ht="24.9" customHeight="1">
      <c r="A49" s="414">
        <v>36</v>
      </c>
      <c r="B49" s="589" t="str">
        <f>IF(基本情報入力シート!C88="","",基本情報入力シート!C88)</f>
        <v/>
      </c>
      <c r="C49" s="590"/>
      <c r="D49" s="590"/>
      <c r="E49" s="590"/>
      <c r="F49" s="590"/>
      <c r="G49" s="590"/>
      <c r="H49" s="590"/>
      <c r="I49" s="591"/>
      <c r="J49" s="391" t="str">
        <f>IF(基本情報入力シート!M88="","",基本情報入力シート!M88)</f>
        <v/>
      </c>
      <c r="K49" s="392" t="str">
        <f>IF(基本情報入力シート!R88="","",基本情報入力シート!R88)</f>
        <v/>
      </c>
      <c r="L49" s="392" t="str">
        <f>IF(基本情報入力シート!W88="","",基本情報入力シート!W88)</f>
        <v/>
      </c>
      <c r="M49" s="393" t="str">
        <f>IF(基本情報入力シート!X88="","",基本情報入力シート!X88)</f>
        <v/>
      </c>
      <c r="N49" s="394" t="str">
        <f>IF(基本情報入力シート!Y88="","",基本情報入力シート!Y88)</f>
        <v/>
      </c>
      <c r="O49" s="48"/>
      <c r="P49" s="675"/>
      <c r="Q49" s="676"/>
      <c r="R49" s="522" t="str">
        <f>IFERROR(IF(OR('別紙様式3-2（４・５月）'!Z51="ベア加算",'別紙様式3-2（４・５月）'!R51=""),"",P49*VLOOKUP(N49,【参考】数式用!$AD$2:$AH$37,MATCH(O49,【参考】数式用!$K$4:$N$4,0)+1,0)),"")</f>
        <v/>
      </c>
      <c r="S49" s="72"/>
      <c r="T49" s="677"/>
      <c r="U49" s="678"/>
      <c r="V49" s="520" t="str">
        <f>IFERROR(IF(AND('別紙様式3-2（４・５月）'!O51="",O49&lt;&gt;""),P49,P49*VLOOKUP(AF49,【参考】数式用4!$EY$3:$GF$106,MATCH(N49,【参考】数式用4!$EY$2:$GF$2,0))),"")</f>
        <v/>
      </c>
      <c r="W49" s="49"/>
      <c r="X49" s="71"/>
      <c r="Y49" s="728" t="str">
        <f>IFERROR(IF(OR('別紙様式3-2（４・５月）'!Z51="ベア加算",'別紙様式3-2（４・５月）'!R51=""),"",X49*VLOOKUP(N49,【参考】数式用!$AD$2:$AH$37,MATCH(W49,【参考】数式用!$K$4:$N$4,0)+1,0)),"")</f>
        <v/>
      </c>
      <c r="Z49" s="729"/>
      <c r="AA49" s="72"/>
      <c r="AB49" s="73"/>
      <c r="AC49" s="526" t="str">
        <f>IFERROR(IF(AND('別紙様式3-2（４・５月）'!O51="",W49&lt;&gt;"",W49&lt;&gt;"―"),X49,X49*VLOOKUP(AG49,【参考】数式用4!$EY$3:$GF$106,MATCH(N49,【参考】数式用4!$EY$2:$GF$2,0))),"")</f>
        <v/>
      </c>
      <c r="AD49" s="515" t="str">
        <f t="shared" si="0"/>
        <v/>
      </c>
      <c r="AE49" s="517" t="str">
        <f t="shared" si="1"/>
        <v/>
      </c>
      <c r="AF49" s="413" t="str">
        <f>IF(O49="","",'別紙様式3-2（４・５月）'!O51&amp;'別紙様式3-2（４・５月）'!P51&amp;'別紙様式3-2（４・５月）'!Q51&amp;"から"&amp;O49)</f>
        <v/>
      </c>
      <c r="AG49" s="413" t="str">
        <f>IF(OR(W49="",W49="―"),"",'別紙様式3-2（４・５月）'!O51&amp;'別紙様式3-2（４・５月）'!P51&amp;'別紙様式3-2（４・５月）'!Q51&amp;"から"&amp;W49)</f>
        <v/>
      </c>
      <c r="AH49" s="361"/>
      <c r="AI49" s="361"/>
      <c r="AJ49" s="361"/>
      <c r="AK49" s="361"/>
      <c r="AL49" s="361"/>
      <c r="AM49" s="361"/>
      <c r="AN49" s="361"/>
      <c r="AO49" s="361"/>
    </row>
    <row r="50" spans="1:41" s="360" customFormat="1" ht="24.9" customHeight="1">
      <c r="A50" s="414">
        <v>37</v>
      </c>
      <c r="B50" s="589" t="str">
        <f>IF(基本情報入力シート!C89="","",基本情報入力シート!C89)</f>
        <v/>
      </c>
      <c r="C50" s="590"/>
      <c r="D50" s="590"/>
      <c r="E50" s="590"/>
      <c r="F50" s="590"/>
      <c r="G50" s="590"/>
      <c r="H50" s="590"/>
      <c r="I50" s="591"/>
      <c r="J50" s="391" t="str">
        <f>IF(基本情報入力シート!M89="","",基本情報入力シート!M89)</f>
        <v/>
      </c>
      <c r="K50" s="392" t="str">
        <f>IF(基本情報入力シート!R89="","",基本情報入力シート!R89)</f>
        <v/>
      </c>
      <c r="L50" s="392" t="str">
        <f>IF(基本情報入力シート!W89="","",基本情報入力シート!W89)</f>
        <v/>
      </c>
      <c r="M50" s="393" t="str">
        <f>IF(基本情報入力シート!X89="","",基本情報入力シート!X89)</f>
        <v/>
      </c>
      <c r="N50" s="394" t="str">
        <f>IF(基本情報入力シート!Y89="","",基本情報入力シート!Y89)</f>
        <v/>
      </c>
      <c r="O50" s="48"/>
      <c r="P50" s="675"/>
      <c r="Q50" s="676"/>
      <c r="R50" s="522" t="str">
        <f>IFERROR(IF(OR('別紙様式3-2（４・５月）'!Z52="ベア加算",'別紙様式3-2（４・５月）'!R52=""),"",P50*VLOOKUP(N50,【参考】数式用!$AD$2:$AH$37,MATCH(O50,【参考】数式用!$K$4:$N$4,0)+1,0)),"")</f>
        <v/>
      </c>
      <c r="S50" s="72"/>
      <c r="T50" s="677"/>
      <c r="U50" s="678"/>
      <c r="V50" s="520" t="str">
        <f>IFERROR(IF(AND('別紙様式3-2（４・５月）'!O52="",O50&lt;&gt;""),P50,P50*VLOOKUP(AF50,【参考】数式用4!$EY$3:$GF$106,MATCH(N50,【参考】数式用4!$EY$2:$GF$2,0))),"")</f>
        <v/>
      </c>
      <c r="W50" s="49"/>
      <c r="X50" s="71"/>
      <c r="Y50" s="728" t="str">
        <f>IFERROR(IF(OR('別紙様式3-2（４・５月）'!Z52="ベア加算",'別紙様式3-2（４・５月）'!R52=""),"",X50*VLOOKUP(N50,【参考】数式用!$AD$2:$AH$37,MATCH(W50,【参考】数式用!$K$4:$N$4,0)+1,0)),"")</f>
        <v/>
      </c>
      <c r="Z50" s="729"/>
      <c r="AA50" s="72"/>
      <c r="AB50" s="73"/>
      <c r="AC50" s="526" t="str">
        <f>IFERROR(IF(AND('別紙様式3-2（４・５月）'!O52="",W50&lt;&gt;"",W50&lt;&gt;"―"),X50,X50*VLOOKUP(AG50,【参考】数式用4!$EY$3:$GF$106,MATCH(N50,【参考】数式用4!$EY$2:$GF$2,0))),"")</f>
        <v/>
      </c>
      <c r="AD50" s="515" t="str">
        <f t="shared" si="0"/>
        <v/>
      </c>
      <c r="AE50" s="517" t="str">
        <f t="shared" si="1"/>
        <v/>
      </c>
      <c r="AF50" s="413" t="str">
        <f>IF(O50="","",'別紙様式3-2（４・５月）'!O52&amp;'別紙様式3-2（４・５月）'!P52&amp;'別紙様式3-2（４・５月）'!Q52&amp;"から"&amp;O50)</f>
        <v/>
      </c>
      <c r="AG50" s="413" t="str">
        <f>IF(OR(W50="",W50="―"),"",'別紙様式3-2（４・５月）'!O52&amp;'別紙様式3-2（４・５月）'!P52&amp;'別紙様式3-2（４・５月）'!Q52&amp;"から"&amp;W50)</f>
        <v/>
      </c>
      <c r="AH50" s="361"/>
      <c r="AI50" s="361"/>
      <c r="AJ50" s="361"/>
      <c r="AK50" s="361"/>
      <c r="AL50" s="361"/>
      <c r="AM50" s="361"/>
      <c r="AN50" s="361"/>
      <c r="AO50" s="361"/>
    </row>
    <row r="51" spans="1:41" s="360" customFormat="1" ht="24.9" customHeight="1">
      <c r="A51" s="414">
        <v>38</v>
      </c>
      <c r="B51" s="589" t="str">
        <f>IF(基本情報入力シート!C90="","",基本情報入力シート!C90)</f>
        <v/>
      </c>
      <c r="C51" s="590"/>
      <c r="D51" s="590"/>
      <c r="E51" s="590"/>
      <c r="F51" s="590"/>
      <c r="G51" s="590"/>
      <c r="H51" s="590"/>
      <c r="I51" s="591"/>
      <c r="J51" s="391" t="str">
        <f>IF(基本情報入力シート!M90="","",基本情報入力シート!M90)</f>
        <v/>
      </c>
      <c r="K51" s="392" t="str">
        <f>IF(基本情報入力シート!R90="","",基本情報入力シート!R90)</f>
        <v/>
      </c>
      <c r="L51" s="392" t="str">
        <f>IF(基本情報入力シート!W90="","",基本情報入力シート!W90)</f>
        <v/>
      </c>
      <c r="M51" s="393" t="str">
        <f>IF(基本情報入力シート!X90="","",基本情報入力シート!X90)</f>
        <v/>
      </c>
      <c r="N51" s="394" t="str">
        <f>IF(基本情報入力シート!Y90="","",基本情報入力シート!Y90)</f>
        <v/>
      </c>
      <c r="O51" s="48"/>
      <c r="P51" s="675"/>
      <c r="Q51" s="676"/>
      <c r="R51" s="522" t="str">
        <f>IFERROR(IF(OR('別紙様式3-2（４・５月）'!Z53="ベア加算",'別紙様式3-2（４・５月）'!R53=""),"",P51*VLOOKUP(N51,【参考】数式用!$AD$2:$AH$37,MATCH(O51,【参考】数式用!$K$4:$N$4,0)+1,0)),"")</f>
        <v/>
      </c>
      <c r="S51" s="72"/>
      <c r="T51" s="677"/>
      <c r="U51" s="678"/>
      <c r="V51" s="520" t="str">
        <f>IFERROR(IF(AND('別紙様式3-2（４・５月）'!O53="",O51&lt;&gt;""),P51,P51*VLOOKUP(AF51,【参考】数式用4!$EY$3:$GF$106,MATCH(N51,【参考】数式用4!$EY$2:$GF$2,0))),"")</f>
        <v/>
      </c>
      <c r="W51" s="49"/>
      <c r="X51" s="71"/>
      <c r="Y51" s="728" t="str">
        <f>IFERROR(IF(OR('別紙様式3-2（４・５月）'!Z53="ベア加算",'別紙様式3-2（４・５月）'!R53=""),"",X51*VLOOKUP(N51,【参考】数式用!$AD$2:$AH$37,MATCH(W51,【参考】数式用!$K$4:$N$4,0)+1,0)),"")</f>
        <v/>
      </c>
      <c r="Z51" s="729"/>
      <c r="AA51" s="72"/>
      <c r="AB51" s="73"/>
      <c r="AC51" s="526" t="str">
        <f>IFERROR(IF(AND('別紙様式3-2（４・５月）'!O53="",W51&lt;&gt;"",W51&lt;&gt;"―"),X51,X51*VLOOKUP(AG51,【参考】数式用4!$EY$3:$GF$106,MATCH(N51,【参考】数式用4!$EY$2:$GF$2,0))),"")</f>
        <v/>
      </c>
      <c r="AD51" s="515" t="str">
        <f t="shared" si="0"/>
        <v/>
      </c>
      <c r="AE51" s="517" t="str">
        <f t="shared" si="1"/>
        <v/>
      </c>
      <c r="AF51" s="413" t="str">
        <f>IF(O51="","",'別紙様式3-2（４・５月）'!O53&amp;'別紙様式3-2（４・５月）'!P53&amp;'別紙様式3-2（４・５月）'!Q53&amp;"から"&amp;O51)</f>
        <v/>
      </c>
      <c r="AG51" s="413" t="str">
        <f>IF(OR(W51="",W51="―"),"",'別紙様式3-2（４・５月）'!O53&amp;'別紙様式3-2（４・５月）'!P53&amp;'別紙様式3-2（４・５月）'!Q53&amp;"から"&amp;W51)</f>
        <v/>
      </c>
      <c r="AH51" s="361"/>
      <c r="AI51" s="361"/>
      <c r="AJ51" s="361"/>
      <c r="AK51" s="361"/>
      <c r="AL51" s="361"/>
      <c r="AM51" s="361"/>
      <c r="AN51" s="361"/>
      <c r="AO51" s="361"/>
    </row>
    <row r="52" spans="1:41" s="360" customFormat="1" ht="24.9" customHeight="1">
      <c r="A52" s="414">
        <v>39</v>
      </c>
      <c r="B52" s="589" t="str">
        <f>IF(基本情報入力シート!C91="","",基本情報入力シート!C91)</f>
        <v/>
      </c>
      <c r="C52" s="590"/>
      <c r="D52" s="590"/>
      <c r="E52" s="590"/>
      <c r="F52" s="590"/>
      <c r="G52" s="590"/>
      <c r="H52" s="590"/>
      <c r="I52" s="591"/>
      <c r="J52" s="391" t="str">
        <f>IF(基本情報入力シート!M91="","",基本情報入力シート!M91)</f>
        <v/>
      </c>
      <c r="K52" s="392" t="str">
        <f>IF(基本情報入力シート!R91="","",基本情報入力シート!R91)</f>
        <v/>
      </c>
      <c r="L52" s="392" t="str">
        <f>IF(基本情報入力シート!W91="","",基本情報入力シート!W91)</f>
        <v/>
      </c>
      <c r="M52" s="393" t="str">
        <f>IF(基本情報入力シート!X91="","",基本情報入力シート!X91)</f>
        <v/>
      </c>
      <c r="N52" s="394" t="str">
        <f>IF(基本情報入力シート!Y91="","",基本情報入力シート!Y91)</f>
        <v/>
      </c>
      <c r="O52" s="48"/>
      <c r="P52" s="675"/>
      <c r="Q52" s="676"/>
      <c r="R52" s="522" t="str">
        <f>IFERROR(IF(OR('別紙様式3-2（４・５月）'!Z54="ベア加算",'別紙様式3-2（４・５月）'!R54=""),"",P52*VLOOKUP(N52,【参考】数式用!$AD$2:$AH$37,MATCH(O52,【参考】数式用!$K$4:$N$4,0)+1,0)),"")</f>
        <v/>
      </c>
      <c r="S52" s="72"/>
      <c r="T52" s="677"/>
      <c r="U52" s="678"/>
      <c r="V52" s="520" t="str">
        <f>IFERROR(IF(AND('別紙様式3-2（４・５月）'!O54="",O52&lt;&gt;""),P52,P52*VLOOKUP(AF52,【参考】数式用4!$EY$3:$GF$106,MATCH(N52,【参考】数式用4!$EY$2:$GF$2,0))),"")</f>
        <v/>
      </c>
      <c r="W52" s="49"/>
      <c r="X52" s="71"/>
      <c r="Y52" s="728" t="str">
        <f>IFERROR(IF(OR('別紙様式3-2（４・５月）'!Z54="ベア加算",'別紙様式3-2（４・５月）'!R54=""),"",X52*VLOOKUP(N52,【参考】数式用!$AD$2:$AH$37,MATCH(W52,【参考】数式用!$K$4:$N$4,0)+1,0)),"")</f>
        <v/>
      </c>
      <c r="Z52" s="729"/>
      <c r="AA52" s="72"/>
      <c r="AB52" s="73"/>
      <c r="AC52" s="526" t="str">
        <f>IFERROR(IF(AND('別紙様式3-2（４・５月）'!O54="",W52&lt;&gt;"",W52&lt;&gt;"―"),X52,X52*VLOOKUP(AG52,【参考】数式用4!$EY$3:$GF$106,MATCH(N52,【参考】数式用4!$EY$2:$GF$2,0))),"")</f>
        <v/>
      </c>
      <c r="AD52" s="515" t="str">
        <f t="shared" si="0"/>
        <v/>
      </c>
      <c r="AE52" s="517" t="str">
        <f t="shared" si="1"/>
        <v/>
      </c>
      <c r="AF52" s="413" t="str">
        <f>IF(O52="","",'別紙様式3-2（４・５月）'!O54&amp;'別紙様式3-2（４・５月）'!P54&amp;'別紙様式3-2（４・５月）'!Q54&amp;"から"&amp;O52)</f>
        <v/>
      </c>
      <c r="AG52" s="413" t="str">
        <f>IF(OR(W52="",W52="―"),"",'別紙様式3-2（４・５月）'!O54&amp;'別紙様式3-2（４・５月）'!P54&amp;'別紙様式3-2（４・５月）'!Q54&amp;"から"&amp;W52)</f>
        <v/>
      </c>
      <c r="AH52" s="361"/>
      <c r="AI52" s="361"/>
      <c r="AJ52" s="361"/>
      <c r="AK52" s="361"/>
      <c r="AL52" s="361"/>
      <c r="AM52" s="361"/>
      <c r="AN52" s="361"/>
      <c r="AO52" s="361"/>
    </row>
    <row r="53" spans="1:41" s="360" customFormat="1" ht="24.9" customHeight="1">
      <c r="A53" s="414">
        <v>40</v>
      </c>
      <c r="B53" s="589" t="str">
        <f>IF(基本情報入力シート!C92="","",基本情報入力シート!C92)</f>
        <v/>
      </c>
      <c r="C53" s="590"/>
      <c r="D53" s="590"/>
      <c r="E53" s="590"/>
      <c r="F53" s="590"/>
      <c r="G53" s="590"/>
      <c r="H53" s="590"/>
      <c r="I53" s="591"/>
      <c r="J53" s="391" t="str">
        <f>IF(基本情報入力シート!M92="","",基本情報入力シート!M92)</f>
        <v/>
      </c>
      <c r="K53" s="392" t="str">
        <f>IF(基本情報入力シート!R92="","",基本情報入力シート!R92)</f>
        <v/>
      </c>
      <c r="L53" s="392" t="str">
        <f>IF(基本情報入力シート!W92="","",基本情報入力シート!W92)</f>
        <v/>
      </c>
      <c r="M53" s="393" t="str">
        <f>IF(基本情報入力シート!X92="","",基本情報入力シート!X92)</f>
        <v/>
      </c>
      <c r="N53" s="394" t="str">
        <f>IF(基本情報入力シート!Y92="","",基本情報入力シート!Y92)</f>
        <v/>
      </c>
      <c r="O53" s="48"/>
      <c r="P53" s="675"/>
      <c r="Q53" s="676"/>
      <c r="R53" s="522" t="str">
        <f>IFERROR(IF(OR('別紙様式3-2（４・５月）'!Z55="ベア加算",'別紙様式3-2（４・５月）'!R55=""),"",P53*VLOOKUP(N53,【参考】数式用!$AD$2:$AH$37,MATCH(O53,【参考】数式用!$K$4:$N$4,0)+1,0)),"")</f>
        <v/>
      </c>
      <c r="S53" s="72"/>
      <c r="T53" s="677"/>
      <c r="U53" s="678"/>
      <c r="V53" s="520" t="str">
        <f>IFERROR(IF(AND('別紙様式3-2（４・５月）'!O55="",O53&lt;&gt;""),P53,P53*VLOOKUP(AF53,【参考】数式用4!$EY$3:$GF$106,MATCH(N53,【参考】数式用4!$EY$2:$GF$2,0))),"")</f>
        <v/>
      </c>
      <c r="W53" s="49"/>
      <c r="X53" s="71"/>
      <c r="Y53" s="728" t="str">
        <f>IFERROR(IF(OR('別紙様式3-2（４・５月）'!Z55="ベア加算",'別紙様式3-2（４・５月）'!R55=""),"",X53*VLOOKUP(N53,【参考】数式用!$AD$2:$AH$37,MATCH(W53,【参考】数式用!$K$4:$N$4,0)+1,0)),"")</f>
        <v/>
      </c>
      <c r="Z53" s="729"/>
      <c r="AA53" s="72"/>
      <c r="AB53" s="73"/>
      <c r="AC53" s="526" t="str">
        <f>IFERROR(IF(AND('別紙様式3-2（４・５月）'!O55="",W53&lt;&gt;"",W53&lt;&gt;"―"),X53,X53*VLOOKUP(AG53,【参考】数式用4!$EY$3:$GF$106,MATCH(N53,【参考】数式用4!$EY$2:$GF$2,0))),"")</f>
        <v/>
      </c>
      <c r="AD53" s="515" t="str">
        <f t="shared" si="0"/>
        <v/>
      </c>
      <c r="AE53" s="517" t="str">
        <f t="shared" si="1"/>
        <v/>
      </c>
      <c r="AF53" s="413" t="str">
        <f>IF(O53="","",'別紙様式3-2（４・５月）'!O55&amp;'別紙様式3-2（４・５月）'!P55&amp;'別紙様式3-2（４・５月）'!Q55&amp;"から"&amp;O53)</f>
        <v/>
      </c>
      <c r="AG53" s="413" t="str">
        <f>IF(OR(W53="",W53="―"),"",'別紙様式3-2（４・５月）'!O55&amp;'別紙様式3-2（４・５月）'!P55&amp;'別紙様式3-2（４・５月）'!Q55&amp;"から"&amp;W53)</f>
        <v/>
      </c>
      <c r="AH53" s="361"/>
      <c r="AI53" s="361"/>
      <c r="AJ53" s="361"/>
      <c r="AK53" s="361"/>
      <c r="AL53" s="361"/>
      <c r="AM53" s="361"/>
      <c r="AN53" s="361"/>
      <c r="AO53" s="361"/>
    </row>
    <row r="54" spans="1:41" s="360" customFormat="1" ht="24.9" customHeight="1">
      <c r="A54" s="414">
        <v>41</v>
      </c>
      <c r="B54" s="589" t="str">
        <f>IF(基本情報入力シート!C93="","",基本情報入力シート!C93)</f>
        <v/>
      </c>
      <c r="C54" s="590"/>
      <c r="D54" s="590"/>
      <c r="E54" s="590"/>
      <c r="F54" s="590"/>
      <c r="G54" s="590"/>
      <c r="H54" s="590"/>
      <c r="I54" s="591"/>
      <c r="J54" s="391" t="str">
        <f>IF(基本情報入力シート!M93="","",基本情報入力シート!M93)</f>
        <v/>
      </c>
      <c r="K54" s="392" t="str">
        <f>IF(基本情報入力シート!R93="","",基本情報入力シート!R93)</f>
        <v/>
      </c>
      <c r="L54" s="392" t="str">
        <f>IF(基本情報入力シート!W93="","",基本情報入力シート!W93)</f>
        <v/>
      </c>
      <c r="M54" s="393" t="str">
        <f>IF(基本情報入力シート!X93="","",基本情報入力シート!X93)</f>
        <v/>
      </c>
      <c r="N54" s="394" t="str">
        <f>IF(基本情報入力シート!Y93="","",基本情報入力シート!Y93)</f>
        <v/>
      </c>
      <c r="O54" s="48"/>
      <c r="P54" s="675"/>
      <c r="Q54" s="676"/>
      <c r="R54" s="522" t="str">
        <f>IFERROR(IF(OR('別紙様式3-2（４・５月）'!Z56="ベア加算",'別紙様式3-2（４・５月）'!R56=""),"",P54*VLOOKUP(N54,【参考】数式用!$AD$2:$AH$37,MATCH(O54,【参考】数式用!$K$4:$N$4,0)+1,0)),"")</f>
        <v/>
      </c>
      <c r="S54" s="72"/>
      <c r="T54" s="677"/>
      <c r="U54" s="678"/>
      <c r="V54" s="520" t="str">
        <f>IFERROR(IF(AND('別紙様式3-2（４・５月）'!O56="",O54&lt;&gt;""),P54,P54*VLOOKUP(AF54,【参考】数式用4!$EY$3:$GF$106,MATCH(N54,【参考】数式用4!$EY$2:$GF$2,0))),"")</f>
        <v/>
      </c>
      <c r="W54" s="49"/>
      <c r="X54" s="71"/>
      <c r="Y54" s="728" t="str">
        <f>IFERROR(IF(OR('別紙様式3-2（４・５月）'!Z56="ベア加算",'別紙様式3-2（４・５月）'!R56=""),"",X54*VLOOKUP(N54,【参考】数式用!$AD$2:$AH$37,MATCH(W54,【参考】数式用!$K$4:$N$4,0)+1,0)),"")</f>
        <v/>
      </c>
      <c r="Z54" s="729"/>
      <c r="AA54" s="72"/>
      <c r="AB54" s="73"/>
      <c r="AC54" s="526" t="str">
        <f>IFERROR(IF(AND('別紙様式3-2（４・５月）'!O56="",W54&lt;&gt;"",W54&lt;&gt;"―"),X54,X54*VLOOKUP(AG54,【参考】数式用4!$EY$3:$GF$106,MATCH(N54,【参考】数式用4!$EY$2:$GF$2,0))),"")</f>
        <v/>
      </c>
      <c r="AD54" s="515" t="str">
        <f t="shared" si="0"/>
        <v/>
      </c>
      <c r="AE54" s="517" t="str">
        <f t="shared" si="1"/>
        <v/>
      </c>
      <c r="AF54" s="413" t="str">
        <f>IF(O54="","",'別紙様式3-2（４・５月）'!O56&amp;'別紙様式3-2（４・５月）'!P56&amp;'別紙様式3-2（４・５月）'!Q56&amp;"から"&amp;O54)</f>
        <v/>
      </c>
      <c r="AG54" s="413" t="str">
        <f>IF(OR(W54="",W54="―"),"",'別紙様式3-2（４・５月）'!O56&amp;'別紙様式3-2（４・５月）'!P56&amp;'別紙様式3-2（４・５月）'!Q56&amp;"から"&amp;W54)</f>
        <v/>
      </c>
      <c r="AH54" s="361"/>
      <c r="AI54" s="361"/>
      <c r="AJ54" s="361"/>
      <c r="AK54" s="361"/>
      <c r="AL54" s="361"/>
      <c r="AM54" s="361"/>
      <c r="AN54" s="361"/>
      <c r="AO54" s="361"/>
    </row>
    <row r="55" spans="1:41" s="360" customFormat="1" ht="24.9" customHeight="1">
      <c r="A55" s="414">
        <v>42</v>
      </c>
      <c r="B55" s="589" t="str">
        <f>IF(基本情報入力シート!C94="","",基本情報入力シート!C94)</f>
        <v/>
      </c>
      <c r="C55" s="590"/>
      <c r="D55" s="590"/>
      <c r="E55" s="590"/>
      <c r="F55" s="590"/>
      <c r="G55" s="590"/>
      <c r="H55" s="590"/>
      <c r="I55" s="591"/>
      <c r="J55" s="391" t="str">
        <f>IF(基本情報入力シート!M94="","",基本情報入力シート!M94)</f>
        <v/>
      </c>
      <c r="K55" s="392" t="str">
        <f>IF(基本情報入力シート!R94="","",基本情報入力シート!R94)</f>
        <v/>
      </c>
      <c r="L55" s="392" t="str">
        <f>IF(基本情報入力シート!W94="","",基本情報入力シート!W94)</f>
        <v/>
      </c>
      <c r="M55" s="393" t="str">
        <f>IF(基本情報入力シート!X94="","",基本情報入力シート!X94)</f>
        <v/>
      </c>
      <c r="N55" s="394" t="str">
        <f>IF(基本情報入力シート!Y94="","",基本情報入力シート!Y94)</f>
        <v/>
      </c>
      <c r="O55" s="48"/>
      <c r="P55" s="675"/>
      <c r="Q55" s="676"/>
      <c r="R55" s="522" t="str">
        <f>IFERROR(IF(OR('別紙様式3-2（４・５月）'!Z57="ベア加算",'別紙様式3-2（４・５月）'!R57=""),"",P55*VLOOKUP(N55,【参考】数式用!$AD$2:$AH$37,MATCH(O55,【参考】数式用!$K$4:$N$4,0)+1,0)),"")</f>
        <v/>
      </c>
      <c r="S55" s="72"/>
      <c r="T55" s="677"/>
      <c r="U55" s="678"/>
      <c r="V55" s="520" t="str">
        <f>IFERROR(IF(AND('別紙様式3-2（４・５月）'!O57="",O55&lt;&gt;""),P55,P55*VLOOKUP(AF55,【参考】数式用4!$EY$3:$GF$106,MATCH(N55,【参考】数式用4!$EY$2:$GF$2,0))),"")</f>
        <v/>
      </c>
      <c r="W55" s="49"/>
      <c r="X55" s="71"/>
      <c r="Y55" s="728" t="str">
        <f>IFERROR(IF(OR('別紙様式3-2（４・５月）'!Z57="ベア加算",'別紙様式3-2（４・５月）'!R57=""),"",X55*VLOOKUP(N55,【参考】数式用!$AD$2:$AH$37,MATCH(W55,【参考】数式用!$K$4:$N$4,0)+1,0)),"")</f>
        <v/>
      </c>
      <c r="Z55" s="729"/>
      <c r="AA55" s="72"/>
      <c r="AB55" s="73"/>
      <c r="AC55" s="526" t="str">
        <f>IFERROR(IF(AND('別紙様式3-2（４・５月）'!O57="",W55&lt;&gt;"",W55&lt;&gt;"―"),X55,X55*VLOOKUP(AG55,【参考】数式用4!$EY$3:$GF$106,MATCH(N55,【参考】数式用4!$EY$2:$GF$2,0))),"")</f>
        <v/>
      </c>
      <c r="AD55" s="515" t="str">
        <f t="shared" si="0"/>
        <v/>
      </c>
      <c r="AE55" s="517" t="str">
        <f t="shared" si="1"/>
        <v/>
      </c>
      <c r="AF55" s="413" t="str">
        <f>IF(O55="","",'別紙様式3-2（４・５月）'!O57&amp;'別紙様式3-2（４・５月）'!P57&amp;'別紙様式3-2（４・５月）'!Q57&amp;"から"&amp;O55)</f>
        <v/>
      </c>
      <c r="AG55" s="413" t="str">
        <f>IF(OR(W55="",W55="―"),"",'別紙様式3-2（４・５月）'!O57&amp;'別紙様式3-2（４・５月）'!P57&amp;'別紙様式3-2（４・５月）'!Q57&amp;"から"&amp;W55)</f>
        <v/>
      </c>
      <c r="AH55" s="361"/>
      <c r="AI55" s="361"/>
      <c r="AJ55" s="361"/>
      <c r="AK55" s="361"/>
      <c r="AL55" s="361"/>
      <c r="AM55" s="361"/>
      <c r="AN55" s="361"/>
      <c r="AO55" s="361"/>
    </row>
    <row r="56" spans="1:41" s="360" customFormat="1" ht="24.9" customHeight="1">
      <c r="A56" s="414">
        <v>43</v>
      </c>
      <c r="B56" s="589" t="str">
        <f>IF(基本情報入力シート!C95="","",基本情報入力シート!C95)</f>
        <v/>
      </c>
      <c r="C56" s="590"/>
      <c r="D56" s="590"/>
      <c r="E56" s="590"/>
      <c r="F56" s="590"/>
      <c r="G56" s="590"/>
      <c r="H56" s="590"/>
      <c r="I56" s="591"/>
      <c r="J56" s="391" t="str">
        <f>IF(基本情報入力シート!M95="","",基本情報入力シート!M95)</f>
        <v/>
      </c>
      <c r="K56" s="392" t="str">
        <f>IF(基本情報入力シート!R95="","",基本情報入力シート!R95)</f>
        <v/>
      </c>
      <c r="L56" s="392" t="str">
        <f>IF(基本情報入力シート!W95="","",基本情報入力シート!W95)</f>
        <v/>
      </c>
      <c r="M56" s="393" t="str">
        <f>IF(基本情報入力シート!X95="","",基本情報入力シート!X95)</f>
        <v/>
      </c>
      <c r="N56" s="394" t="str">
        <f>IF(基本情報入力シート!Y95="","",基本情報入力シート!Y95)</f>
        <v/>
      </c>
      <c r="O56" s="48"/>
      <c r="P56" s="675"/>
      <c r="Q56" s="676"/>
      <c r="R56" s="522" t="str">
        <f>IFERROR(IF(OR('別紙様式3-2（４・５月）'!Z58="ベア加算",'別紙様式3-2（４・５月）'!R58=""),"",P56*VLOOKUP(N56,【参考】数式用!$AD$2:$AH$37,MATCH(O56,【参考】数式用!$K$4:$N$4,0)+1,0)),"")</f>
        <v/>
      </c>
      <c r="S56" s="72"/>
      <c r="T56" s="677"/>
      <c r="U56" s="678"/>
      <c r="V56" s="520" t="str">
        <f>IFERROR(IF(AND('別紙様式3-2（４・５月）'!O58="",O56&lt;&gt;""),P56,P56*VLOOKUP(AF56,【参考】数式用4!$EY$3:$GF$106,MATCH(N56,【参考】数式用4!$EY$2:$GF$2,0))),"")</f>
        <v/>
      </c>
      <c r="W56" s="49"/>
      <c r="X56" s="71"/>
      <c r="Y56" s="728" t="str">
        <f>IFERROR(IF(OR('別紙様式3-2（４・５月）'!Z58="ベア加算",'別紙様式3-2（４・５月）'!R58=""),"",X56*VLOOKUP(N56,【参考】数式用!$AD$2:$AH$37,MATCH(W56,【参考】数式用!$K$4:$N$4,0)+1,0)),"")</f>
        <v/>
      </c>
      <c r="Z56" s="729"/>
      <c r="AA56" s="72"/>
      <c r="AB56" s="73"/>
      <c r="AC56" s="526" t="str">
        <f>IFERROR(IF(AND('別紙様式3-2（４・５月）'!O58="",W56&lt;&gt;"",W56&lt;&gt;"―"),X56,X56*VLOOKUP(AG56,【参考】数式用4!$EY$3:$GF$106,MATCH(N56,【参考】数式用4!$EY$2:$GF$2,0))),"")</f>
        <v/>
      </c>
      <c r="AD56" s="515" t="str">
        <f t="shared" si="0"/>
        <v/>
      </c>
      <c r="AE56" s="517" t="str">
        <f t="shared" si="1"/>
        <v/>
      </c>
      <c r="AF56" s="413" t="str">
        <f>IF(O56="","",'別紙様式3-2（４・５月）'!O58&amp;'別紙様式3-2（４・５月）'!P58&amp;'別紙様式3-2（４・５月）'!Q58&amp;"から"&amp;O56)</f>
        <v/>
      </c>
      <c r="AG56" s="413" t="str">
        <f>IF(OR(W56="",W56="―"),"",'別紙様式3-2（４・５月）'!O58&amp;'別紙様式3-2（４・５月）'!P58&amp;'別紙様式3-2（４・５月）'!Q58&amp;"から"&amp;W56)</f>
        <v/>
      </c>
      <c r="AH56" s="361"/>
      <c r="AI56" s="361"/>
      <c r="AJ56" s="361"/>
      <c r="AK56" s="361"/>
      <c r="AL56" s="361"/>
      <c r="AM56" s="361"/>
      <c r="AN56" s="361"/>
      <c r="AO56" s="361"/>
    </row>
    <row r="57" spans="1:41" s="360" customFormat="1" ht="24.9" customHeight="1">
      <c r="A57" s="414">
        <v>44</v>
      </c>
      <c r="B57" s="589" t="str">
        <f>IF(基本情報入力シート!C96="","",基本情報入力シート!C96)</f>
        <v/>
      </c>
      <c r="C57" s="590"/>
      <c r="D57" s="590"/>
      <c r="E57" s="590"/>
      <c r="F57" s="590"/>
      <c r="G57" s="590"/>
      <c r="H57" s="590"/>
      <c r="I57" s="591"/>
      <c r="J57" s="391" t="str">
        <f>IF(基本情報入力シート!M96="","",基本情報入力シート!M96)</f>
        <v/>
      </c>
      <c r="K57" s="392" t="str">
        <f>IF(基本情報入力シート!R96="","",基本情報入力シート!R96)</f>
        <v/>
      </c>
      <c r="L57" s="392" t="str">
        <f>IF(基本情報入力シート!W96="","",基本情報入力シート!W96)</f>
        <v/>
      </c>
      <c r="M57" s="393" t="str">
        <f>IF(基本情報入力シート!X96="","",基本情報入力シート!X96)</f>
        <v/>
      </c>
      <c r="N57" s="394" t="str">
        <f>IF(基本情報入力シート!Y96="","",基本情報入力シート!Y96)</f>
        <v/>
      </c>
      <c r="O57" s="48"/>
      <c r="P57" s="675"/>
      <c r="Q57" s="676"/>
      <c r="R57" s="522" t="str">
        <f>IFERROR(IF(OR('別紙様式3-2（４・５月）'!Z59="ベア加算",'別紙様式3-2（４・５月）'!R59=""),"",P57*VLOOKUP(N57,【参考】数式用!$AD$2:$AH$37,MATCH(O57,【参考】数式用!$K$4:$N$4,0)+1,0)),"")</f>
        <v/>
      </c>
      <c r="S57" s="72"/>
      <c r="T57" s="677"/>
      <c r="U57" s="678"/>
      <c r="V57" s="520" t="str">
        <f>IFERROR(IF(AND('別紙様式3-2（４・５月）'!O59="",O57&lt;&gt;""),P57,P57*VLOOKUP(AF57,【参考】数式用4!$EY$3:$GF$106,MATCH(N57,【参考】数式用4!$EY$2:$GF$2,0))),"")</f>
        <v/>
      </c>
      <c r="W57" s="49"/>
      <c r="X57" s="71"/>
      <c r="Y57" s="728" t="str">
        <f>IFERROR(IF(OR('別紙様式3-2（４・５月）'!Z59="ベア加算",'別紙様式3-2（４・５月）'!R59=""),"",X57*VLOOKUP(N57,【参考】数式用!$AD$2:$AH$37,MATCH(W57,【参考】数式用!$K$4:$N$4,0)+1,0)),"")</f>
        <v/>
      </c>
      <c r="Z57" s="729"/>
      <c r="AA57" s="72"/>
      <c r="AB57" s="73"/>
      <c r="AC57" s="526" t="str">
        <f>IFERROR(IF(AND('別紙様式3-2（４・５月）'!O59="",W57&lt;&gt;"",W57&lt;&gt;"―"),X57,X57*VLOOKUP(AG57,【参考】数式用4!$EY$3:$GF$106,MATCH(N57,【参考】数式用4!$EY$2:$GF$2,0))),"")</f>
        <v/>
      </c>
      <c r="AD57" s="515" t="str">
        <f t="shared" si="0"/>
        <v/>
      </c>
      <c r="AE57" s="517" t="str">
        <f t="shared" si="1"/>
        <v/>
      </c>
      <c r="AF57" s="413" t="str">
        <f>IF(O57="","",'別紙様式3-2（４・５月）'!O59&amp;'別紙様式3-2（４・５月）'!P59&amp;'別紙様式3-2（４・５月）'!Q59&amp;"から"&amp;O57)</f>
        <v/>
      </c>
      <c r="AG57" s="413" t="str">
        <f>IF(OR(W57="",W57="―"),"",'別紙様式3-2（４・５月）'!O59&amp;'別紙様式3-2（４・５月）'!P59&amp;'別紙様式3-2（４・５月）'!Q59&amp;"から"&amp;W57)</f>
        <v/>
      </c>
      <c r="AH57" s="361"/>
      <c r="AI57" s="361"/>
      <c r="AJ57" s="361"/>
      <c r="AK57" s="361"/>
      <c r="AL57" s="361"/>
      <c r="AM57" s="361"/>
      <c r="AN57" s="361"/>
      <c r="AO57" s="361"/>
    </row>
    <row r="58" spans="1:41" s="360" customFormat="1" ht="24.9" customHeight="1">
      <c r="A58" s="414">
        <v>45</v>
      </c>
      <c r="B58" s="589" t="str">
        <f>IF(基本情報入力シート!C97="","",基本情報入力シート!C97)</f>
        <v/>
      </c>
      <c r="C58" s="590"/>
      <c r="D58" s="590"/>
      <c r="E58" s="590"/>
      <c r="F58" s="590"/>
      <c r="G58" s="590"/>
      <c r="H58" s="590"/>
      <c r="I58" s="591"/>
      <c r="J58" s="391" t="str">
        <f>IF(基本情報入力シート!M97="","",基本情報入力シート!M97)</f>
        <v/>
      </c>
      <c r="K58" s="392" t="str">
        <f>IF(基本情報入力シート!R97="","",基本情報入力シート!R97)</f>
        <v/>
      </c>
      <c r="L58" s="392" t="str">
        <f>IF(基本情報入力シート!W97="","",基本情報入力シート!W97)</f>
        <v/>
      </c>
      <c r="M58" s="393" t="str">
        <f>IF(基本情報入力シート!X97="","",基本情報入力シート!X97)</f>
        <v/>
      </c>
      <c r="N58" s="394" t="str">
        <f>IF(基本情報入力シート!Y97="","",基本情報入力シート!Y97)</f>
        <v/>
      </c>
      <c r="O58" s="48"/>
      <c r="P58" s="675"/>
      <c r="Q58" s="676"/>
      <c r="R58" s="522" t="str">
        <f>IFERROR(IF(OR('別紙様式3-2（４・５月）'!Z60="ベア加算",'別紙様式3-2（４・５月）'!R60=""),"",P58*VLOOKUP(N58,【参考】数式用!$AD$2:$AH$37,MATCH(O58,【参考】数式用!$K$4:$N$4,0)+1,0)),"")</f>
        <v/>
      </c>
      <c r="S58" s="72"/>
      <c r="T58" s="677"/>
      <c r="U58" s="678"/>
      <c r="V58" s="520" t="str">
        <f>IFERROR(IF(AND('別紙様式3-2（４・５月）'!O60="",O58&lt;&gt;""),P58,P58*VLOOKUP(AF58,【参考】数式用4!$EY$3:$GF$106,MATCH(N58,【参考】数式用4!$EY$2:$GF$2,0))),"")</f>
        <v/>
      </c>
      <c r="W58" s="49"/>
      <c r="X58" s="71"/>
      <c r="Y58" s="728" t="str">
        <f>IFERROR(IF(OR('別紙様式3-2（４・５月）'!Z60="ベア加算",'別紙様式3-2（４・５月）'!R60=""),"",X58*VLOOKUP(N58,【参考】数式用!$AD$2:$AH$37,MATCH(W58,【参考】数式用!$K$4:$N$4,0)+1,0)),"")</f>
        <v/>
      </c>
      <c r="Z58" s="729"/>
      <c r="AA58" s="72"/>
      <c r="AB58" s="73"/>
      <c r="AC58" s="526" t="str">
        <f>IFERROR(IF(AND('別紙様式3-2（４・５月）'!O60="",W58&lt;&gt;"",W58&lt;&gt;"―"),X58,X58*VLOOKUP(AG58,【参考】数式用4!$EY$3:$GF$106,MATCH(N58,【参考】数式用4!$EY$2:$GF$2,0))),"")</f>
        <v/>
      </c>
      <c r="AD58" s="515" t="str">
        <f t="shared" si="0"/>
        <v/>
      </c>
      <c r="AE58" s="517" t="str">
        <f t="shared" si="1"/>
        <v/>
      </c>
      <c r="AF58" s="413" t="str">
        <f>IF(O58="","",'別紙様式3-2（４・５月）'!O60&amp;'別紙様式3-2（４・５月）'!P60&amp;'別紙様式3-2（４・５月）'!Q60&amp;"から"&amp;O58)</f>
        <v/>
      </c>
      <c r="AG58" s="413" t="str">
        <f>IF(OR(W58="",W58="―"),"",'別紙様式3-2（４・５月）'!O60&amp;'別紙様式3-2（４・５月）'!P60&amp;'別紙様式3-2（４・５月）'!Q60&amp;"から"&amp;W58)</f>
        <v/>
      </c>
      <c r="AH58" s="361"/>
      <c r="AI58" s="361"/>
      <c r="AJ58" s="361"/>
      <c r="AK58" s="361"/>
      <c r="AL58" s="361"/>
      <c r="AM58" s="361"/>
      <c r="AN58" s="361"/>
      <c r="AO58" s="361"/>
    </row>
    <row r="59" spans="1:41" s="360" customFormat="1" ht="24.9" customHeight="1">
      <c r="A59" s="414">
        <v>46</v>
      </c>
      <c r="B59" s="589" t="str">
        <f>IF(基本情報入力シート!C98="","",基本情報入力シート!C98)</f>
        <v/>
      </c>
      <c r="C59" s="590"/>
      <c r="D59" s="590"/>
      <c r="E59" s="590"/>
      <c r="F59" s="590"/>
      <c r="G59" s="590"/>
      <c r="H59" s="590"/>
      <c r="I59" s="591"/>
      <c r="J59" s="391" t="str">
        <f>IF(基本情報入力シート!M98="","",基本情報入力シート!M98)</f>
        <v/>
      </c>
      <c r="K59" s="392" t="str">
        <f>IF(基本情報入力シート!R98="","",基本情報入力シート!R98)</f>
        <v/>
      </c>
      <c r="L59" s="392" t="str">
        <f>IF(基本情報入力シート!W98="","",基本情報入力シート!W98)</f>
        <v/>
      </c>
      <c r="M59" s="393" t="str">
        <f>IF(基本情報入力シート!X98="","",基本情報入力シート!X98)</f>
        <v/>
      </c>
      <c r="N59" s="394" t="str">
        <f>IF(基本情報入力シート!Y98="","",基本情報入力シート!Y98)</f>
        <v/>
      </c>
      <c r="O59" s="48"/>
      <c r="P59" s="675"/>
      <c r="Q59" s="676"/>
      <c r="R59" s="522" t="str">
        <f>IFERROR(IF(OR('別紙様式3-2（４・５月）'!Z61="ベア加算",'別紙様式3-2（４・５月）'!R61=""),"",P59*VLOOKUP(N59,【参考】数式用!$AD$2:$AH$37,MATCH(O59,【参考】数式用!$K$4:$N$4,0)+1,0)),"")</f>
        <v/>
      </c>
      <c r="S59" s="72"/>
      <c r="T59" s="677"/>
      <c r="U59" s="678"/>
      <c r="V59" s="520" t="str">
        <f>IFERROR(IF(AND('別紙様式3-2（４・５月）'!O61="",O59&lt;&gt;""),P59,P59*VLOOKUP(AF59,【参考】数式用4!$EY$3:$GF$106,MATCH(N59,【参考】数式用4!$EY$2:$GF$2,0))),"")</f>
        <v/>
      </c>
      <c r="W59" s="49"/>
      <c r="X59" s="71"/>
      <c r="Y59" s="728" t="str">
        <f>IFERROR(IF(OR('別紙様式3-2（４・５月）'!Z61="ベア加算",'別紙様式3-2（４・５月）'!R61=""),"",X59*VLOOKUP(N59,【参考】数式用!$AD$2:$AH$37,MATCH(W59,【参考】数式用!$K$4:$N$4,0)+1,0)),"")</f>
        <v/>
      </c>
      <c r="Z59" s="729"/>
      <c r="AA59" s="72"/>
      <c r="AB59" s="73"/>
      <c r="AC59" s="526" t="str">
        <f>IFERROR(IF(AND('別紙様式3-2（４・５月）'!O61="",W59&lt;&gt;"",W59&lt;&gt;"―"),X59,X59*VLOOKUP(AG59,【参考】数式用4!$EY$3:$GF$106,MATCH(N59,【参考】数式用4!$EY$2:$GF$2,0))),"")</f>
        <v/>
      </c>
      <c r="AD59" s="515" t="str">
        <f t="shared" si="0"/>
        <v/>
      </c>
      <c r="AE59" s="517" t="str">
        <f t="shared" si="1"/>
        <v/>
      </c>
      <c r="AF59" s="413" t="str">
        <f>IF(O59="","",'別紙様式3-2（４・５月）'!O61&amp;'別紙様式3-2（４・５月）'!P61&amp;'別紙様式3-2（４・５月）'!Q61&amp;"から"&amp;O59)</f>
        <v/>
      </c>
      <c r="AG59" s="413" t="str">
        <f>IF(OR(W59="",W59="―"),"",'別紙様式3-2（４・５月）'!O61&amp;'別紙様式3-2（４・５月）'!P61&amp;'別紙様式3-2（４・５月）'!Q61&amp;"から"&amp;W59)</f>
        <v/>
      </c>
      <c r="AH59" s="361"/>
      <c r="AI59" s="361"/>
      <c r="AJ59" s="361"/>
      <c r="AK59" s="361"/>
      <c r="AL59" s="361"/>
      <c r="AM59" s="361"/>
      <c r="AN59" s="361"/>
      <c r="AO59" s="361"/>
    </row>
    <row r="60" spans="1:41" s="360" customFormat="1" ht="24.9" customHeight="1">
      <c r="A60" s="414">
        <v>47</v>
      </c>
      <c r="B60" s="589" t="str">
        <f>IF(基本情報入力シート!C99="","",基本情報入力シート!C99)</f>
        <v/>
      </c>
      <c r="C60" s="590"/>
      <c r="D60" s="590"/>
      <c r="E60" s="590"/>
      <c r="F60" s="590"/>
      <c r="G60" s="590"/>
      <c r="H60" s="590"/>
      <c r="I60" s="591"/>
      <c r="J60" s="391" t="str">
        <f>IF(基本情報入力シート!M99="","",基本情報入力シート!M99)</f>
        <v/>
      </c>
      <c r="K60" s="392" t="str">
        <f>IF(基本情報入力シート!R99="","",基本情報入力シート!R99)</f>
        <v/>
      </c>
      <c r="L60" s="392" t="str">
        <f>IF(基本情報入力シート!W99="","",基本情報入力シート!W99)</f>
        <v/>
      </c>
      <c r="M60" s="393" t="str">
        <f>IF(基本情報入力シート!X99="","",基本情報入力シート!X99)</f>
        <v/>
      </c>
      <c r="N60" s="394" t="str">
        <f>IF(基本情報入力シート!Y99="","",基本情報入力シート!Y99)</f>
        <v/>
      </c>
      <c r="O60" s="48"/>
      <c r="P60" s="675"/>
      <c r="Q60" s="676"/>
      <c r="R60" s="522" t="str">
        <f>IFERROR(IF(OR('別紙様式3-2（４・５月）'!Z62="ベア加算",'別紙様式3-2（４・５月）'!R62=""),"",P60*VLOOKUP(N60,【参考】数式用!$AD$2:$AH$37,MATCH(O60,【参考】数式用!$K$4:$N$4,0)+1,0)),"")</f>
        <v/>
      </c>
      <c r="S60" s="72"/>
      <c r="T60" s="677"/>
      <c r="U60" s="678"/>
      <c r="V60" s="520" t="str">
        <f>IFERROR(IF(AND('別紙様式3-2（４・５月）'!O62="",O60&lt;&gt;""),P60,P60*VLOOKUP(AF60,【参考】数式用4!$EY$3:$GF$106,MATCH(N60,【参考】数式用4!$EY$2:$GF$2,0))),"")</f>
        <v/>
      </c>
      <c r="W60" s="49"/>
      <c r="X60" s="71"/>
      <c r="Y60" s="728" t="str">
        <f>IFERROR(IF(OR('別紙様式3-2（４・５月）'!Z62="ベア加算",'別紙様式3-2（４・５月）'!R62=""),"",X60*VLOOKUP(N60,【参考】数式用!$AD$2:$AH$37,MATCH(W60,【参考】数式用!$K$4:$N$4,0)+1,0)),"")</f>
        <v/>
      </c>
      <c r="Z60" s="729"/>
      <c r="AA60" s="72"/>
      <c r="AB60" s="73"/>
      <c r="AC60" s="526" t="str">
        <f>IFERROR(IF(AND('別紙様式3-2（４・５月）'!O62="",W60&lt;&gt;"",W60&lt;&gt;"―"),X60,X60*VLOOKUP(AG60,【参考】数式用4!$EY$3:$GF$106,MATCH(N60,【参考】数式用4!$EY$2:$GF$2,0))),"")</f>
        <v/>
      </c>
      <c r="AD60" s="515" t="str">
        <f t="shared" si="0"/>
        <v/>
      </c>
      <c r="AE60" s="517" t="str">
        <f t="shared" si="1"/>
        <v/>
      </c>
      <c r="AF60" s="413" t="str">
        <f>IF(O60="","",'別紙様式3-2（４・５月）'!O62&amp;'別紙様式3-2（４・５月）'!P62&amp;'別紙様式3-2（４・５月）'!Q62&amp;"から"&amp;O60)</f>
        <v/>
      </c>
      <c r="AG60" s="413" t="str">
        <f>IF(OR(W60="",W60="―"),"",'別紙様式3-2（４・５月）'!O62&amp;'別紙様式3-2（４・５月）'!P62&amp;'別紙様式3-2（４・５月）'!Q62&amp;"から"&amp;W60)</f>
        <v/>
      </c>
      <c r="AH60" s="361"/>
      <c r="AI60" s="361"/>
      <c r="AJ60" s="361"/>
      <c r="AK60" s="361"/>
      <c r="AL60" s="361"/>
      <c r="AM60" s="361"/>
      <c r="AN60" s="361"/>
      <c r="AO60" s="361"/>
    </row>
    <row r="61" spans="1:41" s="360" customFormat="1" ht="24.9" customHeight="1">
      <c r="A61" s="414">
        <v>48</v>
      </c>
      <c r="B61" s="589" t="str">
        <f>IF(基本情報入力シート!C100="","",基本情報入力シート!C100)</f>
        <v/>
      </c>
      <c r="C61" s="590"/>
      <c r="D61" s="590"/>
      <c r="E61" s="590"/>
      <c r="F61" s="590"/>
      <c r="G61" s="590"/>
      <c r="H61" s="590"/>
      <c r="I61" s="591"/>
      <c r="J61" s="391" t="str">
        <f>IF(基本情報入力シート!M100="","",基本情報入力シート!M100)</f>
        <v/>
      </c>
      <c r="K61" s="392" t="str">
        <f>IF(基本情報入力シート!R100="","",基本情報入力シート!R100)</f>
        <v/>
      </c>
      <c r="L61" s="392" t="str">
        <f>IF(基本情報入力シート!W100="","",基本情報入力シート!W100)</f>
        <v/>
      </c>
      <c r="M61" s="393" t="str">
        <f>IF(基本情報入力シート!X100="","",基本情報入力シート!X100)</f>
        <v/>
      </c>
      <c r="N61" s="394" t="str">
        <f>IF(基本情報入力シート!Y100="","",基本情報入力シート!Y100)</f>
        <v/>
      </c>
      <c r="O61" s="48"/>
      <c r="P61" s="675"/>
      <c r="Q61" s="676"/>
      <c r="R61" s="522" t="str">
        <f>IFERROR(IF(OR('別紙様式3-2（４・５月）'!Z63="ベア加算",'別紙様式3-2（４・５月）'!R63=""),"",P61*VLOOKUP(N61,【参考】数式用!$AD$2:$AH$37,MATCH(O61,【参考】数式用!$K$4:$N$4,0)+1,0)),"")</f>
        <v/>
      </c>
      <c r="S61" s="72"/>
      <c r="T61" s="677"/>
      <c r="U61" s="678"/>
      <c r="V61" s="520" t="str">
        <f>IFERROR(IF(AND('別紙様式3-2（４・５月）'!O63="",O61&lt;&gt;""),P61,P61*VLOOKUP(AF61,【参考】数式用4!$EY$3:$GF$106,MATCH(N61,【参考】数式用4!$EY$2:$GF$2,0))),"")</f>
        <v/>
      </c>
      <c r="W61" s="49"/>
      <c r="X61" s="71"/>
      <c r="Y61" s="728" t="str">
        <f>IFERROR(IF(OR('別紙様式3-2（４・５月）'!Z63="ベア加算",'別紙様式3-2（４・５月）'!R63=""),"",X61*VLOOKUP(N61,【参考】数式用!$AD$2:$AH$37,MATCH(W61,【参考】数式用!$K$4:$N$4,0)+1,0)),"")</f>
        <v/>
      </c>
      <c r="Z61" s="729"/>
      <c r="AA61" s="72"/>
      <c r="AB61" s="73"/>
      <c r="AC61" s="526" t="str">
        <f>IFERROR(IF(AND('別紙様式3-2（４・５月）'!O63="",W61&lt;&gt;"",W61&lt;&gt;"―"),X61,X61*VLOOKUP(AG61,【参考】数式用4!$EY$3:$GF$106,MATCH(N61,【参考】数式用4!$EY$2:$GF$2,0))),"")</f>
        <v/>
      </c>
      <c r="AD61" s="515" t="str">
        <f t="shared" si="0"/>
        <v/>
      </c>
      <c r="AE61" s="517" t="str">
        <f t="shared" si="1"/>
        <v/>
      </c>
      <c r="AF61" s="413" t="str">
        <f>IF(O61="","",'別紙様式3-2（４・５月）'!O63&amp;'別紙様式3-2（４・５月）'!P63&amp;'別紙様式3-2（４・５月）'!Q63&amp;"から"&amp;O61)</f>
        <v/>
      </c>
      <c r="AG61" s="413" t="str">
        <f>IF(OR(W61="",W61="―"),"",'別紙様式3-2（４・５月）'!O63&amp;'別紙様式3-2（４・５月）'!P63&amp;'別紙様式3-2（４・５月）'!Q63&amp;"から"&amp;W61)</f>
        <v/>
      </c>
      <c r="AH61" s="361"/>
      <c r="AI61" s="361"/>
      <c r="AJ61" s="361"/>
      <c r="AK61" s="361"/>
      <c r="AL61" s="361"/>
      <c r="AM61" s="361"/>
      <c r="AN61" s="361"/>
      <c r="AO61" s="361"/>
    </row>
    <row r="62" spans="1:41" s="360" customFormat="1" ht="24.9" customHeight="1">
      <c r="A62" s="414">
        <v>49</v>
      </c>
      <c r="B62" s="589" t="str">
        <f>IF(基本情報入力シート!C101="","",基本情報入力シート!C101)</f>
        <v/>
      </c>
      <c r="C62" s="590"/>
      <c r="D62" s="590"/>
      <c r="E62" s="590"/>
      <c r="F62" s="590"/>
      <c r="G62" s="590"/>
      <c r="H62" s="590"/>
      <c r="I62" s="591"/>
      <c r="J62" s="391" t="str">
        <f>IF(基本情報入力シート!M101="","",基本情報入力シート!M101)</f>
        <v/>
      </c>
      <c r="K62" s="392" t="str">
        <f>IF(基本情報入力シート!R101="","",基本情報入力シート!R101)</f>
        <v/>
      </c>
      <c r="L62" s="392" t="str">
        <f>IF(基本情報入力シート!W101="","",基本情報入力シート!W101)</f>
        <v/>
      </c>
      <c r="M62" s="393" t="str">
        <f>IF(基本情報入力シート!X101="","",基本情報入力シート!X101)</f>
        <v/>
      </c>
      <c r="N62" s="394" t="str">
        <f>IF(基本情報入力シート!Y101="","",基本情報入力シート!Y101)</f>
        <v/>
      </c>
      <c r="O62" s="48"/>
      <c r="P62" s="675"/>
      <c r="Q62" s="676"/>
      <c r="R62" s="522" t="str">
        <f>IFERROR(IF(OR('別紙様式3-2（４・５月）'!Z64="ベア加算",'別紙様式3-2（４・５月）'!R64=""),"",P62*VLOOKUP(N62,【参考】数式用!$AD$2:$AH$37,MATCH(O62,【参考】数式用!$K$4:$N$4,0)+1,0)),"")</f>
        <v/>
      </c>
      <c r="S62" s="72"/>
      <c r="T62" s="677"/>
      <c r="U62" s="678"/>
      <c r="V62" s="520" t="str">
        <f>IFERROR(IF(AND('別紙様式3-2（４・５月）'!O64="",O62&lt;&gt;""),P62,P62*VLOOKUP(AF62,【参考】数式用4!$EY$3:$GF$106,MATCH(N62,【参考】数式用4!$EY$2:$GF$2,0))),"")</f>
        <v/>
      </c>
      <c r="W62" s="49"/>
      <c r="X62" s="71"/>
      <c r="Y62" s="728" t="str">
        <f>IFERROR(IF(OR('別紙様式3-2（４・５月）'!Z64="ベア加算",'別紙様式3-2（４・５月）'!R64=""),"",X62*VLOOKUP(N62,【参考】数式用!$AD$2:$AH$37,MATCH(W62,【参考】数式用!$K$4:$N$4,0)+1,0)),"")</f>
        <v/>
      </c>
      <c r="Z62" s="729"/>
      <c r="AA62" s="72"/>
      <c r="AB62" s="73"/>
      <c r="AC62" s="526" t="str">
        <f>IFERROR(IF(AND('別紙様式3-2（４・５月）'!O64="",W62&lt;&gt;"",W62&lt;&gt;"―"),X62,X62*VLOOKUP(AG62,【参考】数式用4!$EY$3:$GF$106,MATCH(N62,【参考】数式用4!$EY$2:$GF$2,0))),"")</f>
        <v/>
      </c>
      <c r="AD62" s="515" t="str">
        <f t="shared" si="0"/>
        <v/>
      </c>
      <c r="AE62" s="517" t="str">
        <f t="shared" si="1"/>
        <v/>
      </c>
      <c r="AF62" s="413" t="str">
        <f>IF(O62="","",'別紙様式3-2（４・５月）'!O64&amp;'別紙様式3-2（４・５月）'!P64&amp;'別紙様式3-2（４・５月）'!Q64&amp;"から"&amp;O62)</f>
        <v/>
      </c>
      <c r="AG62" s="413" t="str">
        <f>IF(OR(W62="",W62="―"),"",'別紙様式3-2（４・５月）'!O64&amp;'別紙様式3-2（４・５月）'!P64&amp;'別紙様式3-2（４・５月）'!Q64&amp;"から"&amp;W62)</f>
        <v/>
      </c>
      <c r="AH62" s="361"/>
      <c r="AI62" s="361"/>
      <c r="AJ62" s="361"/>
      <c r="AK62" s="361"/>
      <c r="AL62" s="361"/>
      <c r="AM62" s="361"/>
      <c r="AN62" s="361"/>
      <c r="AO62" s="361"/>
    </row>
    <row r="63" spans="1:41" s="360" customFormat="1" ht="24.9" customHeight="1">
      <c r="A63" s="414">
        <v>50</v>
      </c>
      <c r="B63" s="589" t="str">
        <f>IF(基本情報入力シート!C102="","",基本情報入力シート!C102)</f>
        <v/>
      </c>
      <c r="C63" s="590"/>
      <c r="D63" s="590"/>
      <c r="E63" s="590"/>
      <c r="F63" s="590"/>
      <c r="G63" s="590"/>
      <c r="H63" s="590"/>
      <c r="I63" s="591"/>
      <c r="J63" s="391" t="str">
        <f>IF(基本情報入力シート!M102="","",基本情報入力シート!M102)</f>
        <v/>
      </c>
      <c r="K63" s="392" t="str">
        <f>IF(基本情報入力シート!R102="","",基本情報入力シート!R102)</f>
        <v/>
      </c>
      <c r="L63" s="392" t="str">
        <f>IF(基本情報入力シート!W102="","",基本情報入力シート!W102)</f>
        <v/>
      </c>
      <c r="M63" s="393" t="str">
        <f>IF(基本情報入力シート!X102="","",基本情報入力シート!X102)</f>
        <v/>
      </c>
      <c r="N63" s="394" t="str">
        <f>IF(基本情報入力シート!Y102="","",基本情報入力シート!Y102)</f>
        <v/>
      </c>
      <c r="O63" s="48"/>
      <c r="P63" s="675"/>
      <c r="Q63" s="676"/>
      <c r="R63" s="522" t="str">
        <f>IFERROR(IF(OR('別紙様式3-2（４・５月）'!Z65="ベア加算",'別紙様式3-2（４・５月）'!R65=""),"",P63*VLOOKUP(N63,【参考】数式用!$AD$2:$AH$37,MATCH(O63,【参考】数式用!$K$4:$N$4,0)+1,0)),"")</f>
        <v/>
      </c>
      <c r="S63" s="72"/>
      <c r="T63" s="677"/>
      <c r="U63" s="678"/>
      <c r="V63" s="520" t="str">
        <f>IFERROR(IF(AND('別紙様式3-2（４・５月）'!O65="",O63&lt;&gt;""),P63,P63*VLOOKUP(AF63,【参考】数式用4!$EY$3:$GF$106,MATCH(N63,【参考】数式用4!$EY$2:$GF$2,0))),"")</f>
        <v/>
      </c>
      <c r="W63" s="49"/>
      <c r="X63" s="71"/>
      <c r="Y63" s="728" t="str">
        <f>IFERROR(IF(OR('別紙様式3-2（４・５月）'!Z65="ベア加算",'別紙様式3-2（４・５月）'!R65=""),"",X63*VLOOKUP(N63,【参考】数式用!$AD$2:$AH$37,MATCH(W63,【参考】数式用!$K$4:$N$4,0)+1,0)),"")</f>
        <v/>
      </c>
      <c r="Z63" s="729"/>
      <c r="AA63" s="72"/>
      <c r="AB63" s="73"/>
      <c r="AC63" s="526" t="str">
        <f>IFERROR(IF(AND('別紙様式3-2（４・５月）'!O65="",W63&lt;&gt;"",W63&lt;&gt;"―"),X63,X63*VLOOKUP(AG63,【参考】数式用4!$EY$3:$GF$106,MATCH(N63,【参考】数式用4!$EY$2:$GF$2,0))),"")</f>
        <v/>
      </c>
      <c r="AD63" s="515" t="str">
        <f t="shared" si="0"/>
        <v/>
      </c>
      <c r="AE63" s="517" t="str">
        <f t="shared" si="1"/>
        <v/>
      </c>
      <c r="AF63" s="413" t="str">
        <f>IF(O63="","",'別紙様式3-2（４・５月）'!O65&amp;'別紙様式3-2（４・５月）'!P65&amp;'別紙様式3-2（４・５月）'!Q65&amp;"から"&amp;O63)</f>
        <v/>
      </c>
      <c r="AG63" s="413" t="str">
        <f>IF(OR(W63="",W63="―"),"",'別紙様式3-2（４・５月）'!O65&amp;'別紙様式3-2（４・５月）'!P65&amp;'別紙様式3-2（４・５月）'!Q65&amp;"から"&amp;W63)</f>
        <v/>
      </c>
      <c r="AH63" s="361"/>
      <c r="AI63" s="361"/>
      <c r="AJ63" s="361"/>
      <c r="AK63" s="361"/>
      <c r="AL63" s="361"/>
      <c r="AM63" s="361"/>
      <c r="AN63" s="361"/>
      <c r="AO63" s="361"/>
    </row>
    <row r="64" spans="1:41" s="360" customFormat="1" ht="24.9" customHeight="1">
      <c r="A64" s="414">
        <v>51</v>
      </c>
      <c r="B64" s="589" t="str">
        <f>IF(基本情報入力シート!C103="","",基本情報入力シート!C103)</f>
        <v/>
      </c>
      <c r="C64" s="590"/>
      <c r="D64" s="590"/>
      <c r="E64" s="590"/>
      <c r="F64" s="590"/>
      <c r="G64" s="590"/>
      <c r="H64" s="590"/>
      <c r="I64" s="591"/>
      <c r="J64" s="391" t="str">
        <f>IF(基本情報入力シート!M103="","",基本情報入力シート!M103)</f>
        <v/>
      </c>
      <c r="K64" s="392" t="str">
        <f>IF(基本情報入力シート!R103="","",基本情報入力シート!R103)</f>
        <v/>
      </c>
      <c r="L64" s="392" t="str">
        <f>IF(基本情報入力シート!W103="","",基本情報入力シート!W103)</f>
        <v/>
      </c>
      <c r="M64" s="393" t="str">
        <f>IF(基本情報入力シート!X103="","",基本情報入力シート!X103)</f>
        <v/>
      </c>
      <c r="N64" s="394" t="str">
        <f>IF(基本情報入力シート!Y103="","",基本情報入力シート!Y103)</f>
        <v/>
      </c>
      <c r="O64" s="48"/>
      <c r="P64" s="675"/>
      <c r="Q64" s="676"/>
      <c r="R64" s="522" t="str">
        <f>IFERROR(IF(OR('別紙様式3-2（４・５月）'!Z66="ベア加算",'別紙様式3-2（４・５月）'!R66=""),"",P64*VLOOKUP(N64,【参考】数式用!$AD$2:$AH$37,MATCH(O64,【参考】数式用!$K$4:$N$4,0)+1,0)),"")</f>
        <v/>
      </c>
      <c r="S64" s="72"/>
      <c r="T64" s="677"/>
      <c r="U64" s="678"/>
      <c r="V64" s="520" t="str">
        <f>IFERROR(IF(AND('別紙様式3-2（４・５月）'!O66="",O64&lt;&gt;""),P64,P64*VLOOKUP(AF64,【参考】数式用4!$EY$3:$GF$106,MATCH(N64,【参考】数式用4!$EY$2:$GF$2,0))),"")</f>
        <v/>
      </c>
      <c r="W64" s="49"/>
      <c r="X64" s="71"/>
      <c r="Y64" s="728" t="str">
        <f>IFERROR(IF(OR('別紙様式3-2（４・５月）'!Z66="ベア加算",'別紙様式3-2（４・５月）'!R66=""),"",X64*VLOOKUP(N64,【参考】数式用!$AD$2:$AH$37,MATCH(W64,【参考】数式用!$K$4:$N$4,0)+1,0)),"")</f>
        <v/>
      </c>
      <c r="Z64" s="729"/>
      <c r="AA64" s="72"/>
      <c r="AB64" s="73"/>
      <c r="AC64" s="526" t="str">
        <f>IFERROR(IF(AND('別紙様式3-2（４・５月）'!O66="",W64&lt;&gt;"",W64&lt;&gt;"―"),X64,X64*VLOOKUP(AG64,【参考】数式用4!$EY$3:$GF$106,MATCH(N64,【参考】数式用4!$EY$2:$GF$2,0))),"")</f>
        <v/>
      </c>
      <c r="AD64" s="515" t="str">
        <f t="shared" si="0"/>
        <v/>
      </c>
      <c r="AE64" s="517" t="str">
        <f t="shared" si="1"/>
        <v/>
      </c>
      <c r="AF64" s="413" t="str">
        <f>IF(O64="","",'別紙様式3-2（４・５月）'!O66&amp;'別紙様式3-2（４・５月）'!P66&amp;'別紙様式3-2（４・５月）'!Q66&amp;"から"&amp;O64)</f>
        <v/>
      </c>
      <c r="AG64" s="413" t="str">
        <f>IF(OR(W64="",W64="―"),"",'別紙様式3-2（４・５月）'!O66&amp;'別紙様式3-2（４・５月）'!P66&amp;'別紙様式3-2（４・５月）'!Q66&amp;"から"&amp;W64)</f>
        <v/>
      </c>
      <c r="AH64" s="361"/>
      <c r="AI64" s="361"/>
      <c r="AJ64" s="361"/>
      <c r="AK64" s="361"/>
      <c r="AL64" s="361"/>
      <c r="AM64" s="361"/>
      <c r="AN64" s="361"/>
      <c r="AO64" s="361"/>
    </row>
    <row r="65" spans="1:41" s="360" customFormat="1" ht="24.9" customHeight="1">
      <c r="A65" s="414">
        <v>52</v>
      </c>
      <c r="B65" s="589" t="str">
        <f>IF(基本情報入力シート!C104="","",基本情報入力シート!C104)</f>
        <v/>
      </c>
      <c r="C65" s="590"/>
      <c r="D65" s="590"/>
      <c r="E65" s="590"/>
      <c r="F65" s="590"/>
      <c r="G65" s="590"/>
      <c r="H65" s="590"/>
      <c r="I65" s="591"/>
      <c r="J65" s="391" t="str">
        <f>IF(基本情報入力シート!M104="","",基本情報入力シート!M104)</f>
        <v/>
      </c>
      <c r="K65" s="392" t="str">
        <f>IF(基本情報入力シート!R104="","",基本情報入力シート!R104)</f>
        <v/>
      </c>
      <c r="L65" s="392" t="str">
        <f>IF(基本情報入力シート!W104="","",基本情報入力シート!W104)</f>
        <v/>
      </c>
      <c r="M65" s="393" t="str">
        <f>IF(基本情報入力シート!X104="","",基本情報入力シート!X104)</f>
        <v/>
      </c>
      <c r="N65" s="394" t="str">
        <f>IF(基本情報入力シート!Y104="","",基本情報入力シート!Y104)</f>
        <v/>
      </c>
      <c r="O65" s="48"/>
      <c r="P65" s="675"/>
      <c r="Q65" s="676"/>
      <c r="R65" s="522" t="str">
        <f>IFERROR(IF(OR('別紙様式3-2（４・５月）'!Z67="ベア加算",'別紙様式3-2（４・５月）'!R67=""),"",P65*VLOOKUP(N65,【参考】数式用!$AD$2:$AH$37,MATCH(O65,【参考】数式用!$K$4:$N$4,0)+1,0)),"")</f>
        <v/>
      </c>
      <c r="S65" s="72"/>
      <c r="T65" s="677"/>
      <c r="U65" s="678"/>
      <c r="V65" s="520" t="str">
        <f>IFERROR(IF(AND('別紙様式3-2（４・５月）'!O67="",O65&lt;&gt;""),P65,P65*VLOOKUP(AF65,【参考】数式用4!$EY$3:$GF$106,MATCH(N65,【参考】数式用4!$EY$2:$GF$2,0))),"")</f>
        <v/>
      </c>
      <c r="W65" s="49"/>
      <c r="X65" s="71"/>
      <c r="Y65" s="728" t="str">
        <f>IFERROR(IF(OR('別紙様式3-2（４・５月）'!Z67="ベア加算",'別紙様式3-2（４・５月）'!R67=""),"",X65*VLOOKUP(N65,【参考】数式用!$AD$2:$AH$37,MATCH(W65,【参考】数式用!$K$4:$N$4,0)+1,0)),"")</f>
        <v/>
      </c>
      <c r="Z65" s="729"/>
      <c r="AA65" s="72"/>
      <c r="AB65" s="73"/>
      <c r="AC65" s="526" t="str">
        <f>IFERROR(IF(AND('別紙様式3-2（４・５月）'!O67="",W65&lt;&gt;"",W65&lt;&gt;"―"),X65,X65*VLOOKUP(AG65,【参考】数式用4!$EY$3:$GF$106,MATCH(N65,【参考】数式用4!$EY$2:$GF$2,0))),"")</f>
        <v/>
      </c>
      <c r="AD65" s="515" t="str">
        <f t="shared" si="0"/>
        <v/>
      </c>
      <c r="AE65" s="517" t="str">
        <f t="shared" si="1"/>
        <v/>
      </c>
      <c r="AF65" s="413" t="str">
        <f>IF(O65="","",'別紙様式3-2（４・５月）'!O67&amp;'別紙様式3-2（４・５月）'!P67&amp;'別紙様式3-2（４・５月）'!Q67&amp;"から"&amp;O65)</f>
        <v/>
      </c>
      <c r="AG65" s="413" t="str">
        <f>IF(OR(W65="",W65="―"),"",'別紙様式3-2（４・５月）'!O67&amp;'別紙様式3-2（４・５月）'!P67&amp;'別紙様式3-2（４・５月）'!Q67&amp;"から"&amp;W65)</f>
        <v/>
      </c>
      <c r="AH65" s="361"/>
      <c r="AI65" s="361"/>
      <c r="AJ65" s="361"/>
      <c r="AK65" s="361"/>
      <c r="AL65" s="361"/>
      <c r="AM65" s="361"/>
      <c r="AN65" s="361"/>
      <c r="AO65" s="361"/>
    </row>
    <row r="66" spans="1:41" s="360" customFormat="1" ht="24.9" customHeight="1">
      <c r="A66" s="414">
        <v>53</v>
      </c>
      <c r="B66" s="589" t="str">
        <f>IF(基本情報入力シート!C105="","",基本情報入力シート!C105)</f>
        <v/>
      </c>
      <c r="C66" s="590"/>
      <c r="D66" s="590"/>
      <c r="E66" s="590"/>
      <c r="F66" s="590"/>
      <c r="G66" s="590"/>
      <c r="H66" s="590"/>
      <c r="I66" s="591"/>
      <c r="J66" s="391" t="str">
        <f>IF(基本情報入力シート!M105="","",基本情報入力シート!M105)</f>
        <v/>
      </c>
      <c r="K66" s="392" t="str">
        <f>IF(基本情報入力シート!R105="","",基本情報入力シート!R105)</f>
        <v/>
      </c>
      <c r="L66" s="392" t="str">
        <f>IF(基本情報入力シート!W105="","",基本情報入力シート!W105)</f>
        <v/>
      </c>
      <c r="M66" s="393" t="str">
        <f>IF(基本情報入力シート!X105="","",基本情報入力シート!X105)</f>
        <v/>
      </c>
      <c r="N66" s="394" t="str">
        <f>IF(基本情報入力シート!Y105="","",基本情報入力シート!Y105)</f>
        <v/>
      </c>
      <c r="O66" s="48"/>
      <c r="P66" s="675"/>
      <c r="Q66" s="676"/>
      <c r="R66" s="522" t="str">
        <f>IFERROR(IF(OR('別紙様式3-2（４・５月）'!Z68="ベア加算",'別紙様式3-2（４・５月）'!R68=""),"",P66*VLOOKUP(N66,【参考】数式用!$AD$2:$AH$37,MATCH(O66,【参考】数式用!$K$4:$N$4,0)+1,0)),"")</f>
        <v/>
      </c>
      <c r="S66" s="72"/>
      <c r="T66" s="677"/>
      <c r="U66" s="678"/>
      <c r="V66" s="520" t="str">
        <f>IFERROR(IF(AND('別紙様式3-2（４・５月）'!O68="",O66&lt;&gt;""),P66,P66*VLOOKUP(AF66,【参考】数式用4!$EY$3:$GF$106,MATCH(N66,【参考】数式用4!$EY$2:$GF$2,0))),"")</f>
        <v/>
      </c>
      <c r="W66" s="49"/>
      <c r="X66" s="71"/>
      <c r="Y66" s="728" t="str">
        <f>IFERROR(IF(OR('別紙様式3-2（４・５月）'!Z68="ベア加算",'別紙様式3-2（４・５月）'!R68=""),"",X66*VLOOKUP(N66,【参考】数式用!$AD$2:$AH$37,MATCH(W66,【参考】数式用!$K$4:$N$4,0)+1,0)),"")</f>
        <v/>
      </c>
      <c r="Z66" s="729"/>
      <c r="AA66" s="72"/>
      <c r="AB66" s="73"/>
      <c r="AC66" s="526" t="str">
        <f>IFERROR(IF(AND('別紙様式3-2（４・５月）'!O68="",W66&lt;&gt;"",W66&lt;&gt;"―"),X66,X66*VLOOKUP(AG66,【参考】数式用4!$EY$3:$GF$106,MATCH(N66,【参考】数式用4!$EY$2:$GF$2,0))),"")</f>
        <v/>
      </c>
      <c r="AD66" s="515" t="str">
        <f t="shared" si="0"/>
        <v/>
      </c>
      <c r="AE66" s="517" t="str">
        <f t="shared" si="1"/>
        <v/>
      </c>
      <c r="AF66" s="413" t="str">
        <f>IF(O66="","",'別紙様式3-2（４・５月）'!O68&amp;'別紙様式3-2（４・５月）'!P68&amp;'別紙様式3-2（４・５月）'!Q68&amp;"から"&amp;O66)</f>
        <v/>
      </c>
      <c r="AG66" s="413" t="str">
        <f>IF(OR(W66="",W66="―"),"",'別紙様式3-2（４・５月）'!O68&amp;'別紙様式3-2（４・５月）'!P68&amp;'別紙様式3-2（４・５月）'!Q68&amp;"から"&amp;W66)</f>
        <v/>
      </c>
      <c r="AH66" s="361"/>
      <c r="AI66" s="361"/>
      <c r="AJ66" s="361"/>
      <c r="AK66" s="361"/>
      <c r="AL66" s="361"/>
      <c r="AM66" s="361"/>
      <c r="AN66" s="361"/>
      <c r="AO66" s="361"/>
    </row>
    <row r="67" spans="1:41" s="360" customFormat="1" ht="24.9" customHeight="1">
      <c r="A67" s="414">
        <v>54</v>
      </c>
      <c r="B67" s="589" t="str">
        <f>IF(基本情報入力シート!C106="","",基本情報入力シート!C106)</f>
        <v/>
      </c>
      <c r="C67" s="590"/>
      <c r="D67" s="590"/>
      <c r="E67" s="590"/>
      <c r="F67" s="590"/>
      <c r="G67" s="590"/>
      <c r="H67" s="590"/>
      <c r="I67" s="591"/>
      <c r="J67" s="391" t="str">
        <f>IF(基本情報入力シート!M106="","",基本情報入力シート!M106)</f>
        <v/>
      </c>
      <c r="K67" s="392" t="str">
        <f>IF(基本情報入力シート!R106="","",基本情報入力シート!R106)</f>
        <v/>
      </c>
      <c r="L67" s="392" t="str">
        <f>IF(基本情報入力シート!W106="","",基本情報入力シート!W106)</f>
        <v/>
      </c>
      <c r="M67" s="393" t="str">
        <f>IF(基本情報入力シート!X106="","",基本情報入力シート!X106)</f>
        <v/>
      </c>
      <c r="N67" s="394" t="str">
        <f>IF(基本情報入力シート!Y106="","",基本情報入力シート!Y106)</f>
        <v/>
      </c>
      <c r="O67" s="48"/>
      <c r="P67" s="675"/>
      <c r="Q67" s="676"/>
      <c r="R67" s="522" t="str">
        <f>IFERROR(IF(OR('別紙様式3-2（４・５月）'!Z69="ベア加算",'別紙様式3-2（４・５月）'!R69=""),"",P67*VLOOKUP(N67,【参考】数式用!$AD$2:$AH$37,MATCH(O67,【参考】数式用!$K$4:$N$4,0)+1,0)),"")</f>
        <v/>
      </c>
      <c r="S67" s="72"/>
      <c r="T67" s="677"/>
      <c r="U67" s="678"/>
      <c r="V67" s="520" t="str">
        <f>IFERROR(IF(AND('別紙様式3-2（４・５月）'!O69="",O67&lt;&gt;""),P67,P67*VLOOKUP(AF67,【参考】数式用4!$EY$3:$GF$106,MATCH(N67,【参考】数式用4!$EY$2:$GF$2,0))),"")</f>
        <v/>
      </c>
      <c r="W67" s="49"/>
      <c r="X67" s="71"/>
      <c r="Y67" s="728" t="str">
        <f>IFERROR(IF(OR('別紙様式3-2（４・５月）'!Z69="ベア加算",'別紙様式3-2（４・５月）'!R69=""),"",X67*VLOOKUP(N67,【参考】数式用!$AD$2:$AH$37,MATCH(W67,【参考】数式用!$K$4:$N$4,0)+1,0)),"")</f>
        <v/>
      </c>
      <c r="Z67" s="729"/>
      <c r="AA67" s="72"/>
      <c r="AB67" s="73"/>
      <c r="AC67" s="526" t="str">
        <f>IFERROR(IF(AND('別紙様式3-2（４・５月）'!O69="",W67&lt;&gt;"",W67&lt;&gt;"―"),X67,X67*VLOOKUP(AG67,【参考】数式用4!$EY$3:$GF$106,MATCH(N67,【参考】数式用4!$EY$2:$GF$2,0))),"")</f>
        <v/>
      </c>
      <c r="AD67" s="515" t="str">
        <f t="shared" si="0"/>
        <v/>
      </c>
      <c r="AE67" s="517" t="str">
        <f t="shared" si="1"/>
        <v/>
      </c>
      <c r="AF67" s="413" t="str">
        <f>IF(O67="","",'別紙様式3-2（４・５月）'!O69&amp;'別紙様式3-2（４・５月）'!P69&amp;'別紙様式3-2（４・５月）'!Q69&amp;"から"&amp;O67)</f>
        <v/>
      </c>
      <c r="AG67" s="413" t="str">
        <f>IF(OR(W67="",W67="―"),"",'別紙様式3-2（４・５月）'!O69&amp;'別紙様式3-2（４・５月）'!P69&amp;'別紙様式3-2（４・５月）'!Q69&amp;"から"&amp;W67)</f>
        <v/>
      </c>
      <c r="AH67" s="361"/>
      <c r="AI67" s="361"/>
      <c r="AJ67" s="361"/>
      <c r="AK67" s="361"/>
      <c r="AL67" s="361"/>
      <c r="AM67" s="361"/>
      <c r="AN67" s="361"/>
      <c r="AO67" s="361"/>
    </row>
    <row r="68" spans="1:41" s="360" customFormat="1" ht="24.9" customHeight="1">
      <c r="A68" s="414">
        <v>55</v>
      </c>
      <c r="B68" s="589" t="str">
        <f>IF(基本情報入力シート!C107="","",基本情報入力シート!C107)</f>
        <v/>
      </c>
      <c r="C68" s="590"/>
      <c r="D68" s="590"/>
      <c r="E68" s="590"/>
      <c r="F68" s="590"/>
      <c r="G68" s="590"/>
      <c r="H68" s="590"/>
      <c r="I68" s="591"/>
      <c r="J68" s="391" t="str">
        <f>IF(基本情報入力シート!M107="","",基本情報入力シート!M107)</f>
        <v/>
      </c>
      <c r="K68" s="392" t="str">
        <f>IF(基本情報入力シート!R107="","",基本情報入力シート!R107)</f>
        <v/>
      </c>
      <c r="L68" s="392" t="str">
        <f>IF(基本情報入力シート!W107="","",基本情報入力シート!W107)</f>
        <v/>
      </c>
      <c r="M68" s="393" t="str">
        <f>IF(基本情報入力シート!X107="","",基本情報入力シート!X107)</f>
        <v/>
      </c>
      <c r="N68" s="394" t="str">
        <f>IF(基本情報入力シート!Y107="","",基本情報入力シート!Y107)</f>
        <v/>
      </c>
      <c r="O68" s="48"/>
      <c r="P68" s="675"/>
      <c r="Q68" s="676"/>
      <c r="R68" s="522" t="str">
        <f>IFERROR(IF(OR('別紙様式3-2（４・５月）'!Z70="ベア加算",'別紙様式3-2（４・５月）'!R70=""),"",P68*VLOOKUP(N68,【参考】数式用!$AD$2:$AH$37,MATCH(O68,【参考】数式用!$K$4:$N$4,0)+1,0)),"")</f>
        <v/>
      </c>
      <c r="S68" s="72"/>
      <c r="T68" s="677"/>
      <c r="U68" s="678"/>
      <c r="V68" s="520" t="str">
        <f>IFERROR(IF(AND('別紙様式3-2（４・５月）'!O70="",O68&lt;&gt;""),P68,P68*VLOOKUP(AF68,【参考】数式用4!$EY$3:$GF$106,MATCH(N68,【参考】数式用4!$EY$2:$GF$2,0))),"")</f>
        <v/>
      </c>
      <c r="W68" s="49"/>
      <c r="X68" s="71"/>
      <c r="Y68" s="728" t="str">
        <f>IFERROR(IF(OR('別紙様式3-2（４・５月）'!Z70="ベア加算",'別紙様式3-2（４・５月）'!R70=""),"",X68*VLOOKUP(N68,【参考】数式用!$AD$2:$AH$37,MATCH(W68,【参考】数式用!$K$4:$N$4,0)+1,0)),"")</f>
        <v/>
      </c>
      <c r="Z68" s="729"/>
      <c r="AA68" s="72"/>
      <c r="AB68" s="73"/>
      <c r="AC68" s="526" t="str">
        <f>IFERROR(IF(AND('別紙様式3-2（４・５月）'!O70="",W68&lt;&gt;"",W68&lt;&gt;"―"),X68,X68*VLOOKUP(AG68,【参考】数式用4!$EY$3:$GF$106,MATCH(N68,【参考】数式用4!$EY$2:$GF$2,0))),"")</f>
        <v/>
      </c>
      <c r="AD68" s="515" t="str">
        <f t="shared" si="0"/>
        <v/>
      </c>
      <c r="AE68" s="517" t="str">
        <f t="shared" si="1"/>
        <v/>
      </c>
      <c r="AF68" s="413" t="str">
        <f>IF(O68="","",'別紙様式3-2（４・５月）'!O70&amp;'別紙様式3-2（４・５月）'!P70&amp;'別紙様式3-2（４・５月）'!Q70&amp;"から"&amp;O68)</f>
        <v/>
      </c>
      <c r="AG68" s="413" t="str">
        <f>IF(OR(W68="",W68="―"),"",'別紙様式3-2（４・５月）'!O70&amp;'別紙様式3-2（４・５月）'!P70&amp;'別紙様式3-2（４・５月）'!Q70&amp;"から"&amp;W68)</f>
        <v/>
      </c>
      <c r="AH68" s="361"/>
      <c r="AI68" s="361"/>
      <c r="AJ68" s="361"/>
      <c r="AK68" s="361"/>
      <c r="AL68" s="361"/>
      <c r="AM68" s="361"/>
      <c r="AN68" s="361"/>
      <c r="AO68" s="361"/>
    </row>
    <row r="69" spans="1:41" s="360" customFormat="1" ht="24.9" customHeight="1">
      <c r="A69" s="414">
        <v>56</v>
      </c>
      <c r="B69" s="589" t="str">
        <f>IF(基本情報入力シート!C108="","",基本情報入力シート!C108)</f>
        <v/>
      </c>
      <c r="C69" s="590"/>
      <c r="D69" s="590"/>
      <c r="E69" s="590"/>
      <c r="F69" s="590"/>
      <c r="G69" s="590"/>
      <c r="H69" s="590"/>
      <c r="I69" s="591"/>
      <c r="J69" s="391" t="str">
        <f>IF(基本情報入力シート!M108="","",基本情報入力シート!M108)</f>
        <v/>
      </c>
      <c r="K69" s="392" t="str">
        <f>IF(基本情報入力シート!R108="","",基本情報入力シート!R108)</f>
        <v/>
      </c>
      <c r="L69" s="392" t="str">
        <f>IF(基本情報入力シート!W108="","",基本情報入力シート!W108)</f>
        <v/>
      </c>
      <c r="M69" s="393" t="str">
        <f>IF(基本情報入力シート!X108="","",基本情報入力シート!X108)</f>
        <v/>
      </c>
      <c r="N69" s="394" t="str">
        <f>IF(基本情報入力シート!Y108="","",基本情報入力シート!Y108)</f>
        <v/>
      </c>
      <c r="O69" s="48"/>
      <c r="P69" s="675"/>
      <c r="Q69" s="676"/>
      <c r="R69" s="522" t="str">
        <f>IFERROR(IF(OR('別紙様式3-2（４・５月）'!Z71="ベア加算",'別紙様式3-2（４・５月）'!R71=""),"",P69*VLOOKUP(N69,【参考】数式用!$AD$2:$AH$37,MATCH(O69,【参考】数式用!$K$4:$N$4,0)+1,0)),"")</f>
        <v/>
      </c>
      <c r="S69" s="72"/>
      <c r="T69" s="677"/>
      <c r="U69" s="678"/>
      <c r="V69" s="520" t="str">
        <f>IFERROR(IF(AND('別紙様式3-2（４・５月）'!O71="",O69&lt;&gt;""),P69,P69*VLOOKUP(AF69,【参考】数式用4!$EY$3:$GF$106,MATCH(N69,【参考】数式用4!$EY$2:$GF$2,0))),"")</f>
        <v/>
      </c>
      <c r="W69" s="49"/>
      <c r="X69" s="71"/>
      <c r="Y69" s="728" t="str">
        <f>IFERROR(IF(OR('別紙様式3-2（４・５月）'!Z71="ベア加算",'別紙様式3-2（４・５月）'!R71=""),"",X69*VLOOKUP(N69,【参考】数式用!$AD$2:$AH$37,MATCH(W69,【参考】数式用!$K$4:$N$4,0)+1,0)),"")</f>
        <v/>
      </c>
      <c r="Z69" s="729"/>
      <c r="AA69" s="72"/>
      <c r="AB69" s="73"/>
      <c r="AC69" s="526" t="str">
        <f>IFERROR(IF(AND('別紙様式3-2（４・５月）'!O71="",W69&lt;&gt;"",W69&lt;&gt;"―"),X69,X69*VLOOKUP(AG69,【参考】数式用4!$EY$3:$GF$106,MATCH(N69,【参考】数式用4!$EY$2:$GF$2,0))),"")</f>
        <v/>
      </c>
      <c r="AD69" s="515" t="str">
        <f t="shared" si="0"/>
        <v/>
      </c>
      <c r="AE69" s="517" t="str">
        <f t="shared" si="1"/>
        <v/>
      </c>
      <c r="AF69" s="413" t="str">
        <f>IF(O69="","",'別紙様式3-2（４・５月）'!O71&amp;'別紙様式3-2（４・５月）'!P71&amp;'別紙様式3-2（４・５月）'!Q71&amp;"から"&amp;O69)</f>
        <v/>
      </c>
      <c r="AG69" s="413" t="str">
        <f>IF(OR(W69="",W69="―"),"",'別紙様式3-2（４・５月）'!O71&amp;'別紙様式3-2（４・５月）'!P71&amp;'別紙様式3-2（４・５月）'!Q71&amp;"から"&amp;W69)</f>
        <v/>
      </c>
      <c r="AH69" s="361"/>
      <c r="AI69" s="361"/>
      <c r="AJ69" s="361"/>
      <c r="AK69" s="361"/>
      <c r="AL69" s="361"/>
      <c r="AM69" s="361"/>
      <c r="AN69" s="361"/>
      <c r="AO69" s="361"/>
    </row>
    <row r="70" spans="1:41" s="360" customFormat="1" ht="24.9" customHeight="1">
      <c r="A70" s="414">
        <v>57</v>
      </c>
      <c r="B70" s="589" t="str">
        <f>IF(基本情報入力シート!C109="","",基本情報入力シート!C109)</f>
        <v/>
      </c>
      <c r="C70" s="590"/>
      <c r="D70" s="590"/>
      <c r="E70" s="590"/>
      <c r="F70" s="590"/>
      <c r="G70" s="590"/>
      <c r="H70" s="590"/>
      <c r="I70" s="591"/>
      <c r="J70" s="391" t="str">
        <f>IF(基本情報入力シート!M109="","",基本情報入力シート!M109)</f>
        <v/>
      </c>
      <c r="K70" s="392" t="str">
        <f>IF(基本情報入力シート!R109="","",基本情報入力シート!R109)</f>
        <v/>
      </c>
      <c r="L70" s="392" t="str">
        <f>IF(基本情報入力シート!W109="","",基本情報入力シート!W109)</f>
        <v/>
      </c>
      <c r="M70" s="393" t="str">
        <f>IF(基本情報入力シート!X109="","",基本情報入力シート!X109)</f>
        <v/>
      </c>
      <c r="N70" s="394" t="str">
        <f>IF(基本情報入力シート!Y109="","",基本情報入力シート!Y109)</f>
        <v/>
      </c>
      <c r="O70" s="48"/>
      <c r="P70" s="675"/>
      <c r="Q70" s="676"/>
      <c r="R70" s="522" t="str">
        <f>IFERROR(IF(OR('別紙様式3-2（４・５月）'!Z72="ベア加算",'別紙様式3-2（４・５月）'!R72=""),"",P70*VLOOKUP(N70,【参考】数式用!$AD$2:$AH$37,MATCH(O70,【参考】数式用!$K$4:$N$4,0)+1,0)),"")</f>
        <v/>
      </c>
      <c r="S70" s="72"/>
      <c r="T70" s="677"/>
      <c r="U70" s="678"/>
      <c r="V70" s="520" t="str">
        <f>IFERROR(IF(AND('別紙様式3-2（４・５月）'!O72="",O70&lt;&gt;""),P70,P70*VLOOKUP(AF70,【参考】数式用4!$EY$3:$GF$106,MATCH(N70,【参考】数式用4!$EY$2:$GF$2,0))),"")</f>
        <v/>
      </c>
      <c r="W70" s="49"/>
      <c r="X70" s="71"/>
      <c r="Y70" s="728" t="str">
        <f>IFERROR(IF(OR('別紙様式3-2（４・５月）'!Z72="ベア加算",'別紙様式3-2（４・５月）'!R72=""),"",X70*VLOOKUP(N70,【参考】数式用!$AD$2:$AH$37,MATCH(W70,【参考】数式用!$K$4:$N$4,0)+1,0)),"")</f>
        <v/>
      </c>
      <c r="Z70" s="729"/>
      <c r="AA70" s="72"/>
      <c r="AB70" s="73"/>
      <c r="AC70" s="526" t="str">
        <f>IFERROR(IF(AND('別紙様式3-2（４・５月）'!O72="",W70&lt;&gt;"",W70&lt;&gt;"―"),X70,X70*VLOOKUP(AG70,【参考】数式用4!$EY$3:$GF$106,MATCH(N70,【参考】数式用4!$EY$2:$GF$2,0))),"")</f>
        <v/>
      </c>
      <c r="AD70" s="515" t="str">
        <f t="shared" si="0"/>
        <v/>
      </c>
      <c r="AE70" s="517" t="str">
        <f t="shared" si="1"/>
        <v/>
      </c>
      <c r="AF70" s="413" t="str">
        <f>IF(O70="","",'別紙様式3-2（４・５月）'!O72&amp;'別紙様式3-2（４・５月）'!P72&amp;'別紙様式3-2（４・５月）'!Q72&amp;"から"&amp;O70)</f>
        <v/>
      </c>
      <c r="AG70" s="413" t="str">
        <f>IF(OR(W70="",W70="―"),"",'別紙様式3-2（４・５月）'!O72&amp;'別紙様式3-2（４・５月）'!P72&amp;'別紙様式3-2（４・５月）'!Q72&amp;"から"&amp;W70)</f>
        <v/>
      </c>
      <c r="AH70" s="361"/>
      <c r="AI70" s="361"/>
      <c r="AJ70" s="361"/>
      <c r="AK70" s="361"/>
      <c r="AL70" s="361"/>
      <c r="AM70" s="361"/>
      <c r="AN70" s="361"/>
      <c r="AO70" s="361"/>
    </row>
    <row r="71" spans="1:41" s="360" customFormat="1" ht="24.9" customHeight="1">
      <c r="A71" s="414">
        <v>58</v>
      </c>
      <c r="B71" s="589" t="str">
        <f>IF(基本情報入力シート!C110="","",基本情報入力シート!C110)</f>
        <v/>
      </c>
      <c r="C71" s="590"/>
      <c r="D71" s="590"/>
      <c r="E71" s="590"/>
      <c r="F71" s="590"/>
      <c r="G71" s="590"/>
      <c r="H71" s="590"/>
      <c r="I71" s="591"/>
      <c r="J71" s="391" t="str">
        <f>IF(基本情報入力シート!M110="","",基本情報入力シート!M110)</f>
        <v/>
      </c>
      <c r="K71" s="392" t="str">
        <f>IF(基本情報入力シート!R110="","",基本情報入力シート!R110)</f>
        <v/>
      </c>
      <c r="L71" s="392" t="str">
        <f>IF(基本情報入力シート!W110="","",基本情報入力シート!W110)</f>
        <v/>
      </c>
      <c r="M71" s="393" t="str">
        <f>IF(基本情報入力シート!X110="","",基本情報入力シート!X110)</f>
        <v/>
      </c>
      <c r="N71" s="394" t="str">
        <f>IF(基本情報入力シート!Y110="","",基本情報入力シート!Y110)</f>
        <v/>
      </c>
      <c r="O71" s="48"/>
      <c r="P71" s="675"/>
      <c r="Q71" s="676"/>
      <c r="R71" s="522" t="str">
        <f>IFERROR(IF(OR('別紙様式3-2（４・５月）'!Z73="ベア加算",'別紙様式3-2（４・５月）'!R73=""),"",P71*VLOOKUP(N71,【参考】数式用!$AD$2:$AH$37,MATCH(O71,【参考】数式用!$K$4:$N$4,0)+1,0)),"")</f>
        <v/>
      </c>
      <c r="S71" s="72"/>
      <c r="T71" s="677"/>
      <c r="U71" s="678"/>
      <c r="V71" s="520" t="str">
        <f>IFERROR(IF(AND('別紙様式3-2（４・５月）'!O73="",O71&lt;&gt;""),P71,P71*VLOOKUP(AF71,【参考】数式用4!$EY$3:$GF$106,MATCH(N71,【参考】数式用4!$EY$2:$GF$2,0))),"")</f>
        <v/>
      </c>
      <c r="W71" s="49"/>
      <c r="X71" s="71"/>
      <c r="Y71" s="728" t="str">
        <f>IFERROR(IF(OR('別紙様式3-2（４・５月）'!Z73="ベア加算",'別紙様式3-2（４・５月）'!R73=""),"",X71*VLOOKUP(N71,【参考】数式用!$AD$2:$AH$37,MATCH(W71,【参考】数式用!$K$4:$N$4,0)+1,0)),"")</f>
        <v/>
      </c>
      <c r="Z71" s="729"/>
      <c r="AA71" s="72"/>
      <c r="AB71" s="73"/>
      <c r="AC71" s="526" t="str">
        <f>IFERROR(IF(AND('別紙様式3-2（４・５月）'!O73="",W71&lt;&gt;"",W71&lt;&gt;"―"),X71,X71*VLOOKUP(AG71,【参考】数式用4!$EY$3:$GF$106,MATCH(N71,【参考】数式用4!$EY$2:$GF$2,0))),"")</f>
        <v/>
      </c>
      <c r="AD71" s="515" t="str">
        <f t="shared" si="0"/>
        <v/>
      </c>
      <c r="AE71" s="517" t="str">
        <f t="shared" si="1"/>
        <v/>
      </c>
      <c r="AF71" s="413" t="str">
        <f>IF(O71="","",'別紙様式3-2（４・５月）'!O73&amp;'別紙様式3-2（４・５月）'!P73&amp;'別紙様式3-2（４・５月）'!Q73&amp;"から"&amp;O71)</f>
        <v/>
      </c>
      <c r="AG71" s="413" t="str">
        <f>IF(OR(W71="",W71="―"),"",'別紙様式3-2（４・５月）'!O73&amp;'別紙様式3-2（４・５月）'!P73&amp;'別紙様式3-2（４・５月）'!Q73&amp;"から"&amp;W71)</f>
        <v/>
      </c>
      <c r="AH71" s="361"/>
      <c r="AI71" s="361"/>
      <c r="AJ71" s="361"/>
      <c r="AK71" s="361"/>
      <c r="AL71" s="361"/>
      <c r="AM71" s="361"/>
      <c r="AN71" s="361"/>
      <c r="AO71" s="361"/>
    </row>
    <row r="72" spans="1:41" s="360" customFormat="1" ht="24.9" customHeight="1">
      <c r="A72" s="414">
        <v>59</v>
      </c>
      <c r="B72" s="589" t="str">
        <f>IF(基本情報入力シート!C111="","",基本情報入力シート!C111)</f>
        <v/>
      </c>
      <c r="C72" s="590"/>
      <c r="D72" s="590"/>
      <c r="E72" s="590"/>
      <c r="F72" s="590"/>
      <c r="G72" s="590"/>
      <c r="H72" s="590"/>
      <c r="I72" s="591"/>
      <c r="J72" s="391" t="str">
        <f>IF(基本情報入力シート!M111="","",基本情報入力シート!M111)</f>
        <v/>
      </c>
      <c r="K72" s="392" t="str">
        <f>IF(基本情報入力シート!R111="","",基本情報入力シート!R111)</f>
        <v/>
      </c>
      <c r="L72" s="392" t="str">
        <f>IF(基本情報入力シート!W111="","",基本情報入力シート!W111)</f>
        <v/>
      </c>
      <c r="M72" s="393" t="str">
        <f>IF(基本情報入力シート!X111="","",基本情報入力シート!X111)</f>
        <v/>
      </c>
      <c r="N72" s="394" t="str">
        <f>IF(基本情報入力シート!Y111="","",基本情報入力シート!Y111)</f>
        <v/>
      </c>
      <c r="O72" s="48"/>
      <c r="P72" s="675"/>
      <c r="Q72" s="676"/>
      <c r="R72" s="522" t="str">
        <f>IFERROR(IF(OR('別紙様式3-2（４・５月）'!Z74="ベア加算",'別紙様式3-2（４・５月）'!R74=""),"",P72*VLOOKUP(N72,【参考】数式用!$AD$2:$AH$37,MATCH(O72,【参考】数式用!$K$4:$N$4,0)+1,0)),"")</f>
        <v/>
      </c>
      <c r="S72" s="72"/>
      <c r="T72" s="677"/>
      <c r="U72" s="678"/>
      <c r="V72" s="520" t="str">
        <f>IFERROR(IF(AND('別紙様式3-2（４・５月）'!O74="",O72&lt;&gt;""),P72,P72*VLOOKUP(AF72,【参考】数式用4!$EY$3:$GF$106,MATCH(N72,【参考】数式用4!$EY$2:$GF$2,0))),"")</f>
        <v/>
      </c>
      <c r="W72" s="49"/>
      <c r="X72" s="71"/>
      <c r="Y72" s="728" t="str">
        <f>IFERROR(IF(OR('別紙様式3-2（４・５月）'!Z74="ベア加算",'別紙様式3-2（４・５月）'!R74=""),"",X72*VLOOKUP(N72,【参考】数式用!$AD$2:$AH$37,MATCH(W72,【参考】数式用!$K$4:$N$4,0)+1,0)),"")</f>
        <v/>
      </c>
      <c r="Z72" s="729"/>
      <c r="AA72" s="72"/>
      <c r="AB72" s="73"/>
      <c r="AC72" s="526" t="str">
        <f>IFERROR(IF(AND('別紙様式3-2（４・５月）'!O74="",W72&lt;&gt;"",W72&lt;&gt;"―"),X72,X72*VLOOKUP(AG72,【参考】数式用4!$EY$3:$GF$106,MATCH(N72,【参考】数式用4!$EY$2:$GF$2,0))),"")</f>
        <v/>
      </c>
      <c r="AD72" s="515" t="str">
        <f t="shared" si="0"/>
        <v/>
      </c>
      <c r="AE72" s="517" t="str">
        <f t="shared" si="1"/>
        <v/>
      </c>
      <c r="AF72" s="413" t="str">
        <f>IF(O72="","",'別紙様式3-2（４・５月）'!O74&amp;'別紙様式3-2（４・５月）'!P74&amp;'別紙様式3-2（４・５月）'!Q74&amp;"から"&amp;O72)</f>
        <v/>
      </c>
      <c r="AG72" s="413" t="str">
        <f>IF(OR(W72="",W72="―"),"",'別紙様式3-2（４・５月）'!O74&amp;'別紙様式3-2（４・５月）'!P74&amp;'別紙様式3-2（４・５月）'!Q74&amp;"から"&amp;W72)</f>
        <v/>
      </c>
      <c r="AH72" s="361"/>
      <c r="AI72" s="361"/>
      <c r="AJ72" s="361"/>
      <c r="AK72" s="361"/>
      <c r="AL72" s="361"/>
      <c r="AM72" s="361"/>
      <c r="AN72" s="361"/>
      <c r="AO72" s="361"/>
    </row>
    <row r="73" spans="1:41" s="360" customFormat="1" ht="24.9" customHeight="1">
      <c r="A73" s="414">
        <v>60</v>
      </c>
      <c r="B73" s="589" t="str">
        <f>IF(基本情報入力シート!C112="","",基本情報入力シート!C112)</f>
        <v/>
      </c>
      <c r="C73" s="590"/>
      <c r="D73" s="590"/>
      <c r="E73" s="590"/>
      <c r="F73" s="590"/>
      <c r="G73" s="590"/>
      <c r="H73" s="590"/>
      <c r="I73" s="591"/>
      <c r="J73" s="391" t="str">
        <f>IF(基本情報入力シート!M112="","",基本情報入力シート!M112)</f>
        <v/>
      </c>
      <c r="K73" s="392" t="str">
        <f>IF(基本情報入力シート!R112="","",基本情報入力シート!R112)</f>
        <v/>
      </c>
      <c r="L73" s="392" t="str">
        <f>IF(基本情報入力シート!W112="","",基本情報入力シート!W112)</f>
        <v/>
      </c>
      <c r="M73" s="393" t="str">
        <f>IF(基本情報入力シート!X112="","",基本情報入力シート!X112)</f>
        <v/>
      </c>
      <c r="N73" s="394" t="str">
        <f>IF(基本情報入力シート!Y112="","",基本情報入力シート!Y112)</f>
        <v/>
      </c>
      <c r="O73" s="48"/>
      <c r="P73" s="675"/>
      <c r="Q73" s="676"/>
      <c r="R73" s="522" t="str">
        <f>IFERROR(IF(OR('別紙様式3-2（４・５月）'!Z75="ベア加算",'別紙様式3-2（４・５月）'!R75=""),"",P73*VLOOKUP(N73,【参考】数式用!$AD$2:$AH$37,MATCH(O73,【参考】数式用!$K$4:$N$4,0)+1,0)),"")</f>
        <v/>
      </c>
      <c r="S73" s="72"/>
      <c r="T73" s="677"/>
      <c r="U73" s="678"/>
      <c r="V73" s="520" t="str">
        <f>IFERROR(IF(AND('別紙様式3-2（４・５月）'!O75="",O73&lt;&gt;""),P73,P73*VLOOKUP(AF73,【参考】数式用4!$EY$3:$GF$106,MATCH(N73,【参考】数式用4!$EY$2:$GF$2,0))),"")</f>
        <v/>
      </c>
      <c r="W73" s="49"/>
      <c r="X73" s="71"/>
      <c r="Y73" s="728" t="str">
        <f>IFERROR(IF(OR('別紙様式3-2（４・５月）'!Z75="ベア加算",'別紙様式3-2（４・５月）'!R75=""),"",X73*VLOOKUP(N73,【参考】数式用!$AD$2:$AH$37,MATCH(W73,【参考】数式用!$K$4:$N$4,0)+1,0)),"")</f>
        <v/>
      </c>
      <c r="Z73" s="729"/>
      <c r="AA73" s="72"/>
      <c r="AB73" s="73"/>
      <c r="AC73" s="526" t="str">
        <f>IFERROR(IF(AND('別紙様式3-2（４・５月）'!O75="",W73&lt;&gt;"",W73&lt;&gt;"―"),X73,X73*VLOOKUP(AG73,【参考】数式用4!$EY$3:$GF$106,MATCH(N73,【参考】数式用4!$EY$2:$GF$2,0))),"")</f>
        <v/>
      </c>
      <c r="AD73" s="515" t="str">
        <f t="shared" si="0"/>
        <v/>
      </c>
      <c r="AE73" s="517" t="str">
        <f t="shared" si="1"/>
        <v/>
      </c>
      <c r="AF73" s="413" t="str">
        <f>IF(O73="","",'別紙様式3-2（４・５月）'!O75&amp;'別紙様式3-2（４・５月）'!P75&amp;'別紙様式3-2（４・５月）'!Q75&amp;"から"&amp;O73)</f>
        <v/>
      </c>
      <c r="AG73" s="413" t="str">
        <f>IF(OR(W73="",W73="―"),"",'別紙様式3-2（４・５月）'!O75&amp;'別紙様式3-2（４・５月）'!P75&amp;'別紙様式3-2（４・５月）'!Q75&amp;"から"&amp;W73)</f>
        <v/>
      </c>
      <c r="AH73" s="361"/>
      <c r="AI73" s="361"/>
      <c r="AJ73" s="361"/>
      <c r="AK73" s="361"/>
      <c r="AL73" s="361"/>
      <c r="AM73" s="361"/>
      <c r="AN73" s="361"/>
      <c r="AO73" s="361"/>
    </row>
    <row r="74" spans="1:41" s="360" customFormat="1" ht="24.9" customHeight="1">
      <c r="A74" s="414">
        <v>61</v>
      </c>
      <c r="B74" s="589" t="str">
        <f>IF(基本情報入力シート!C113="","",基本情報入力シート!C113)</f>
        <v/>
      </c>
      <c r="C74" s="590"/>
      <c r="D74" s="590"/>
      <c r="E74" s="590"/>
      <c r="F74" s="590"/>
      <c r="G74" s="590"/>
      <c r="H74" s="590"/>
      <c r="I74" s="591"/>
      <c r="J74" s="391" t="str">
        <f>IF(基本情報入力シート!M113="","",基本情報入力シート!M113)</f>
        <v/>
      </c>
      <c r="K74" s="392" t="str">
        <f>IF(基本情報入力シート!R113="","",基本情報入力シート!R113)</f>
        <v/>
      </c>
      <c r="L74" s="392" t="str">
        <f>IF(基本情報入力シート!W113="","",基本情報入力シート!W113)</f>
        <v/>
      </c>
      <c r="M74" s="393" t="str">
        <f>IF(基本情報入力シート!X113="","",基本情報入力シート!X113)</f>
        <v/>
      </c>
      <c r="N74" s="394" t="str">
        <f>IF(基本情報入力シート!Y113="","",基本情報入力シート!Y113)</f>
        <v/>
      </c>
      <c r="O74" s="48"/>
      <c r="P74" s="675"/>
      <c r="Q74" s="676"/>
      <c r="R74" s="522" t="str">
        <f>IFERROR(IF(OR('別紙様式3-2（４・５月）'!Z76="ベア加算",'別紙様式3-2（４・５月）'!R76=""),"",P74*VLOOKUP(N74,【参考】数式用!$AD$2:$AH$37,MATCH(O74,【参考】数式用!$K$4:$N$4,0)+1,0)),"")</f>
        <v/>
      </c>
      <c r="S74" s="72"/>
      <c r="T74" s="677"/>
      <c r="U74" s="678"/>
      <c r="V74" s="520" t="str">
        <f>IFERROR(IF(AND('別紙様式3-2（４・５月）'!O76="",O74&lt;&gt;""),P74,P74*VLOOKUP(AF74,【参考】数式用4!$EY$3:$GF$106,MATCH(N74,【参考】数式用4!$EY$2:$GF$2,0))),"")</f>
        <v/>
      </c>
      <c r="W74" s="49"/>
      <c r="X74" s="71"/>
      <c r="Y74" s="728" t="str">
        <f>IFERROR(IF(OR('別紙様式3-2（４・５月）'!Z76="ベア加算",'別紙様式3-2（４・５月）'!R76=""),"",X74*VLOOKUP(N74,【参考】数式用!$AD$2:$AH$37,MATCH(W74,【参考】数式用!$K$4:$N$4,0)+1,0)),"")</f>
        <v/>
      </c>
      <c r="Z74" s="729"/>
      <c r="AA74" s="72"/>
      <c r="AB74" s="73"/>
      <c r="AC74" s="526" t="str">
        <f>IFERROR(IF(AND('別紙様式3-2（４・５月）'!O76="",W74&lt;&gt;"",W74&lt;&gt;"―"),X74,X74*VLOOKUP(AG74,【参考】数式用4!$EY$3:$GF$106,MATCH(N74,【参考】数式用4!$EY$2:$GF$2,0))),"")</f>
        <v/>
      </c>
      <c r="AD74" s="515" t="str">
        <f t="shared" si="0"/>
        <v/>
      </c>
      <c r="AE74" s="517" t="str">
        <f t="shared" si="1"/>
        <v/>
      </c>
      <c r="AF74" s="413" t="str">
        <f>IF(O74="","",'別紙様式3-2（４・５月）'!O76&amp;'別紙様式3-2（４・５月）'!P76&amp;'別紙様式3-2（４・５月）'!Q76&amp;"から"&amp;O74)</f>
        <v/>
      </c>
      <c r="AG74" s="413" t="str">
        <f>IF(OR(W74="",W74="―"),"",'別紙様式3-2（４・５月）'!O76&amp;'別紙様式3-2（４・５月）'!P76&amp;'別紙様式3-2（４・５月）'!Q76&amp;"から"&amp;W74)</f>
        <v/>
      </c>
      <c r="AH74" s="361"/>
      <c r="AI74" s="361"/>
      <c r="AJ74" s="361"/>
      <c r="AK74" s="361"/>
      <c r="AL74" s="361"/>
      <c r="AM74" s="361"/>
      <c r="AN74" s="361"/>
      <c r="AO74" s="361"/>
    </row>
    <row r="75" spans="1:41" s="360" customFormat="1" ht="24.9" customHeight="1">
      <c r="A75" s="414">
        <v>62</v>
      </c>
      <c r="B75" s="589" t="str">
        <f>IF(基本情報入力シート!C114="","",基本情報入力シート!C114)</f>
        <v/>
      </c>
      <c r="C75" s="590"/>
      <c r="D75" s="590"/>
      <c r="E75" s="590"/>
      <c r="F75" s="590"/>
      <c r="G75" s="590"/>
      <c r="H75" s="590"/>
      <c r="I75" s="591"/>
      <c r="J75" s="391" t="str">
        <f>IF(基本情報入力シート!M114="","",基本情報入力シート!M114)</f>
        <v/>
      </c>
      <c r="K75" s="392" t="str">
        <f>IF(基本情報入力シート!R114="","",基本情報入力シート!R114)</f>
        <v/>
      </c>
      <c r="L75" s="392" t="str">
        <f>IF(基本情報入力シート!W114="","",基本情報入力シート!W114)</f>
        <v/>
      </c>
      <c r="M75" s="393" t="str">
        <f>IF(基本情報入力シート!X114="","",基本情報入力シート!X114)</f>
        <v/>
      </c>
      <c r="N75" s="394" t="str">
        <f>IF(基本情報入力シート!Y114="","",基本情報入力シート!Y114)</f>
        <v/>
      </c>
      <c r="O75" s="48"/>
      <c r="P75" s="675"/>
      <c r="Q75" s="676"/>
      <c r="R75" s="522" t="str">
        <f>IFERROR(IF(OR('別紙様式3-2（４・５月）'!Z77="ベア加算",'別紙様式3-2（４・５月）'!R77=""),"",P75*VLOOKUP(N75,【参考】数式用!$AD$2:$AH$37,MATCH(O75,【参考】数式用!$K$4:$N$4,0)+1,0)),"")</f>
        <v/>
      </c>
      <c r="S75" s="72"/>
      <c r="T75" s="677"/>
      <c r="U75" s="678"/>
      <c r="V75" s="520" t="str">
        <f>IFERROR(IF(AND('別紙様式3-2（４・５月）'!O77="",O75&lt;&gt;""),P75,P75*VLOOKUP(AF75,【参考】数式用4!$EY$3:$GF$106,MATCH(N75,【参考】数式用4!$EY$2:$GF$2,0))),"")</f>
        <v/>
      </c>
      <c r="W75" s="49"/>
      <c r="X75" s="71"/>
      <c r="Y75" s="728" t="str">
        <f>IFERROR(IF(OR('別紙様式3-2（４・５月）'!Z77="ベア加算",'別紙様式3-2（４・５月）'!R77=""),"",X75*VLOOKUP(N75,【参考】数式用!$AD$2:$AH$37,MATCH(W75,【参考】数式用!$K$4:$N$4,0)+1,0)),"")</f>
        <v/>
      </c>
      <c r="Z75" s="729"/>
      <c r="AA75" s="72"/>
      <c r="AB75" s="73"/>
      <c r="AC75" s="526" t="str">
        <f>IFERROR(IF(AND('別紙様式3-2（４・５月）'!O77="",W75&lt;&gt;"",W75&lt;&gt;"―"),X75,X75*VLOOKUP(AG75,【参考】数式用4!$EY$3:$GF$106,MATCH(N75,【参考】数式用4!$EY$2:$GF$2,0))),"")</f>
        <v/>
      </c>
      <c r="AD75" s="515" t="str">
        <f t="shared" si="0"/>
        <v/>
      </c>
      <c r="AE75" s="517" t="str">
        <f t="shared" si="1"/>
        <v/>
      </c>
      <c r="AF75" s="413" t="str">
        <f>IF(O75="","",'別紙様式3-2（４・５月）'!O77&amp;'別紙様式3-2（４・５月）'!P77&amp;'別紙様式3-2（４・５月）'!Q77&amp;"から"&amp;O75)</f>
        <v/>
      </c>
      <c r="AG75" s="413" t="str">
        <f>IF(OR(W75="",W75="―"),"",'別紙様式3-2（４・５月）'!O77&amp;'別紙様式3-2（４・５月）'!P77&amp;'別紙様式3-2（４・５月）'!Q77&amp;"から"&amp;W75)</f>
        <v/>
      </c>
      <c r="AH75" s="361"/>
      <c r="AI75" s="361"/>
      <c r="AJ75" s="361"/>
      <c r="AK75" s="361"/>
      <c r="AL75" s="361"/>
      <c r="AM75" s="361"/>
      <c r="AN75" s="361"/>
      <c r="AO75" s="361"/>
    </row>
    <row r="76" spans="1:41" s="360" customFormat="1" ht="24.9" customHeight="1">
      <c r="A76" s="414">
        <v>63</v>
      </c>
      <c r="B76" s="589" t="str">
        <f>IF(基本情報入力シート!C115="","",基本情報入力シート!C115)</f>
        <v/>
      </c>
      <c r="C76" s="590"/>
      <c r="D76" s="590"/>
      <c r="E76" s="590"/>
      <c r="F76" s="590"/>
      <c r="G76" s="590"/>
      <c r="H76" s="590"/>
      <c r="I76" s="591"/>
      <c r="J76" s="391" t="str">
        <f>IF(基本情報入力シート!M115="","",基本情報入力シート!M115)</f>
        <v/>
      </c>
      <c r="K76" s="392" t="str">
        <f>IF(基本情報入力シート!R115="","",基本情報入力シート!R115)</f>
        <v/>
      </c>
      <c r="L76" s="392" t="str">
        <f>IF(基本情報入力シート!W115="","",基本情報入力シート!W115)</f>
        <v/>
      </c>
      <c r="M76" s="393" t="str">
        <f>IF(基本情報入力シート!X115="","",基本情報入力シート!X115)</f>
        <v/>
      </c>
      <c r="N76" s="394" t="str">
        <f>IF(基本情報入力シート!Y115="","",基本情報入力シート!Y115)</f>
        <v/>
      </c>
      <c r="O76" s="48"/>
      <c r="P76" s="675"/>
      <c r="Q76" s="676"/>
      <c r="R76" s="522" t="str">
        <f>IFERROR(IF(OR('別紙様式3-2（４・５月）'!Z78="ベア加算",'別紙様式3-2（４・５月）'!R78=""),"",P76*VLOOKUP(N76,【参考】数式用!$AD$2:$AH$37,MATCH(O76,【参考】数式用!$K$4:$N$4,0)+1,0)),"")</f>
        <v/>
      </c>
      <c r="S76" s="72"/>
      <c r="T76" s="677"/>
      <c r="U76" s="678"/>
      <c r="V76" s="520" t="str">
        <f>IFERROR(IF(AND('別紙様式3-2（４・５月）'!O78="",O76&lt;&gt;""),P76,P76*VLOOKUP(AF76,【参考】数式用4!$EY$3:$GF$106,MATCH(N76,【参考】数式用4!$EY$2:$GF$2,0))),"")</f>
        <v/>
      </c>
      <c r="W76" s="49"/>
      <c r="X76" s="71"/>
      <c r="Y76" s="728" t="str">
        <f>IFERROR(IF(OR('別紙様式3-2（４・５月）'!Z78="ベア加算",'別紙様式3-2（４・５月）'!R78=""),"",X76*VLOOKUP(N76,【参考】数式用!$AD$2:$AH$37,MATCH(W76,【参考】数式用!$K$4:$N$4,0)+1,0)),"")</f>
        <v/>
      </c>
      <c r="Z76" s="729"/>
      <c r="AA76" s="72"/>
      <c r="AB76" s="73"/>
      <c r="AC76" s="526" t="str">
        <f>IFERROR(IF(AND('別紙様式3-2（４・５月）'!O78="",W76&lt;&gt;"",W76&lt;&gt;"―"),X76,X76*VLOOKUP(AG76,【参考】数式用4!$EY$3:$GF$106,MATCH(N76,【参考】数式用4!$EY$2:$GF$2,0))),"")</f>
        <v/>
      </c>
      <c r="AD76" s="515" t="str">
        <f t="shared" si="0"/>
        <v/>
      </c>
      <c r="AE76" s="517" t="str">
        <f t="shared" si="1"/>
        <v/>
      </c>
      <c r="AF76" s="413" t="str">
        <f>IF(O76="","",'別紙様式3-2（４・５月）'!O78&amp;'別紙様式3-2（４・５月）'!P78&amp;'別紙様式3-2（４・５月）'!Q78&amp;"から"&amp;O76)</f>
        <v/>
      </c>
      <c r="AG76" s="413" t="str">
        <f>IF(OR(W76="",W76="―"),"",'別紙様式3-2（４・５月）'!O78&amp;'別紙様式3-2（４・５月）'!P78&amp;'別紙様式3-2（４・５月）'!Q78&amp;"から"&amp;W76)</f>
        <v/>
      </c>
      <c r="AH76" s="361"/>
      <c r="AI76" s="361"/>
      <c r="AJ76" s="361"/>
      <c r="AK76" s="361"/>
      <c r="AL76" s="361"/>
      <c r="AM76" s="361"/>
      <c r="AN76" s="361"/>
      <c r="AO76" s="361"/>
    </row>
    <row r="77" spans="1:41" s="360" customFormat="1" ht="24.9" customHeight="1">
      <c r="A77" s="414">
        <v>64</v>
      </c>
      <c r="B77" s="589" t="str">
        <f>IF(基本情報入力シート!C116="","",基本情報入力シート!C116)</f>
        <v/>
      </c>
      <c r="C77" s="590"/>
      <c r="D77" s="590"/>
      <c r="E77" s="590"/>
      <c r="F77" s="590"/>
      <c r="G77" s="590"/>
      <c r="H77" s="590"/>
      <c r="I77" s="591"/>
      <c r="J77" s="391" t="str">
        <f>IF(基本情報入力シート!M116="","",基本情報入力シート!M116)</f>
        <v/>
      </c>
      <c r="K77" s="392" t="str">
        <f>IF(基本情報入力シート!R116="","",基本情報入力シート!R116)</f>
        <v/>
      </c>
      <c r="L77" s="392" t="str">
        <f>IF(基本情報入力シート!W116="","",基本情報入力シート!W116)</f>
        <v/>
      </c>
      <c r="M77" s="393" t="str">
        <f>IF(基本情報入力シート!X116="","",基本情報入力シート!X116)</f>
        <v/>
      </c>
      <c r="N77" s="394" t="str">
        <f>IF(基本情報入力シート!Y116="","",基本情報入力シート!Y116)</f>
        <v/>
      </c>
      <c r="O77" s="48"/>
      <c r="P77" s="675"/>
      <c r="Q77" s="676"/>
      <c r="R77" s="522" t="str">
        <f>IFERROR(IF(OR('別紙様式3-2（４・５月）'!Z79="ベア加算",'別紙様式3-2（４・５月）'!R79=""),"",P77*VLOOKUP(N77,【参考】数式用!$AD$2:$AH$37,MATCH(O77,【参考】数式用!$K$4:$N$4,0)+1,0)),"")</f>
        <v/>
      </c>
      <c r="S77" s="72"/>
      <c r="T77" s="677"/>
      <c r="U77" s="678"/>
      <c r="V77" s="520" t="str">
        <f>IFERROR(IF(AND('別紙様式3-2（４・５月）'!O79="",O77&lt;&gt;""),P77,P77*VLOOKUP(AF77,【参考】数式用4!$EY$3:$GF$106,MATCH(N77,【参考】数式用4!$EY$2:$GF$2,0))),"")</f>
        <v/>
      </c>
      <c r="W77" s="49"/>
      <c r="X77" s="71"/>
      <c r="Y77" s="728" t="str">
        <f>IFERROR(IF(OR('別紙様式3-2（４・５月）'!Z79="ベア加算",'別紙様式3-2（４・５月）'!R79=""),"",X77*VLOOKUP(N77,【参考】数式用!$AD$2:$AH$37,MATCH(W77,【参考】数式用!$K$4:$N$4,0)+1,0)),"")</f>
        <v/>
      </c>
      <c r="Z77" s="729"/>
      <c r="AA77" s="72"/>
      <c r="AB77" s="73"/>
      <c r="AC77" s="526" t="str">
        <f>IFERROR(IF(AND('別紙様式3-2（４・５月）'!O79="",W77&lt;&gt;"",W77&lt;&gt;"―"),X77,X77*VLOOKUP(AG77,【参考】数式用4!$EY$3:$GF$106,MATCH(N77,【参考】数式用4!$EY$2:$GF$2,0))),"")</f>
        <v/>
      </c>
      <c r="AD77" s="515" t="str">
        <f t="shared" si="0"/>
        <v/>
      </c>
      <c r="AE77" s="517" t="str">
        <f t="shared" si="1"/>
        <v/>
      </c>
      <c r="AF77" s="413" t="str">
        <f>IF(O77="","",'別紙様式3-2（４・５月）'!O79&amp;'別紙様式3-2（４・５月）'!P79&amp;'別紙様式3-2（４・５月）'!Q79&amp;"から"&amp;O77)</f>
        <v/>
      </c>
      <c r="AG77" s="413" t="str">
        <f>IF(OR(W77="",W77="―"),"",'別紙様式3-2（４・５月）'!O79&amp;'別紙様式3-2（４・５月）'!P79&amp;'別紙様式3-2（４・５月）'!Q79&amp;"から"&amp;W77)</f>
        <v/>
      </c>
      <c r="AH77" s="361"/>
      <c r="AI77" s="361"/>
      <c r="AJ77" s="361"/>
      <c r="AK77" s="361"/>
      <c r="AL77" s="361"/>
      <c r="AM77" s="361"/>
      <c r="AN77" s="361"/>
      <c r="AO77" s="361"/>
    </row>
    <row r="78" spans="1:41" s="360" customFormat="1" ht="24.9" customHeight="1">
      <c r="A78" s="414">
        <v>65</v>
      </c>
      <c r="B78" s="589" t="str">
        <f>IF(基本情報入力シート!C117="","",基本情報入力シート!C117)</f>
        <v/>
      </c>
      <c r="C78" s="590"/>
      <c r="D78" s="590"/>
      <c r="E78" s="590"/>
      <c r="F78" s="590"/>
      <c r="G78" s="590"/>
      <c r="H78" s="590"/>
      <c r="I78" s="591"/>
      <c r="J78" s="391" t="str">
        <f>IF(基本情報入力シート!M117="","",基本情報入力シート!M117)</f>
        <v/>
      </c>
      <c r="K78" s="392" t="str">
        <f>IF(基本情報入力シート!R117="","",基本情報入力シート!R117)</f>
        <v/>
      </c>
      <c r="L78" s="392" t="str">
        <f>IF(基本情報入力シート!W117="","",基本情報入力シート!W117)</f>
        <v/>
      </c>
      <c r="M78" s="393" t="str">
        <f>IF(基本情報入力シート!X117="","",基本情報入力シート!X117)</f>
        <v/>
      </c>
      <c r="N78" s="394" t="str">
        <f>IF(基本情報入力シート!Y117="","",基本情報入力シート!Y117)</f>
        <v/>
      </c>
      <c r="O78" s="48"/>
      <c r="P78" s="675"/>
      <c r="Q78" s="676"/>
      <c r="R78" s="522" t="str">
        <f>IFERROR(IF(OR('別紙様式3-2（４・５月）'!Z80="ベア加算",'別紙様式3-2（４・５月）'!R80=""),"",P78*VLOOKUP(N78,【参考】数式用!$AD$2:$AH$37,MATCH(O78,【参考】数式用!$K$4:$N$4,0)+1,0)),"")</f>
        <v/>
      </c>
      <c r="S78" s="72"/>
      <c r="T78" s="677"/>
      <c r="U78" s="678"/>
      <c r="V78" s="520" t="str">
        <f>IFERROR(IF(AND('別紙様式3-2（４・５月）'!O80="",O78&lt;&gt;""),P78,P78*VLOOKUP(AF78,【参考】数式用4!$EY$3:$GF$106,MATCH(N78,【参考】数式用4!$EY$2:$GF$2,0))),"")</f>
        <v/>
      </c>
      <c r="W78" s="49"/>
      <c r="X78" s="71"/>
      <c r="Y78" s="728" t="str">
        <f>IFERROR(IF(OR('別紙様式3-2（４・５月）'!Z80="ベア加算",'別紙様式3-2（４・５月）'!R80=""),"",X78*VLOOKUP(N78,【参考】数式用!$AD$2:$AH$37,MATCH(W78,【参考】数式用!$K$4:$N$4,0)+1,0)),"")</f>
        <v/>
      </c>
      <c r="Z78" s="729"/>
      <c r="AA78" s="72"/>
      <c r="AB78" s="73"/>
      <c r="AC78" s="526" t="str">
        <f>IFERROR(IF(AND('別紙様式3-2（４・５月）'!O80="",W78&lt;&gt;"",W78&lt;&gt;"―"),X78,X78*VLOOKUP(AG78,【参考】数式用4!$EY$3:$GF$106,MATCH(N78,【参考】数式用4!$EY$2:$GF$2,0))),"")</f>
        <v/>
      </c>
      <c r="AD78" s="515" t="str">
        <f t="shared" si="0"/>
        <v/>
      </c>
      <c r="AE78" s="517" t="str">
        <f t="shared" si="1"/>
        <v/>
      </c>
      <c r="AF78" s="413" t="str">
        <f>IF(O78="","",'別紙様式3-2（４・５月）'!O80&amp;'別紙様式3-2（４・５月）'!P80&amp;'別紙様式3-2（４・５月）'!Q80&amp;"から"&amp;O78)</f>
        <v/>
      </c>
      <c r="AG78" s="413" t="str">
        <f>IF(OR(W78="",W78="―"),"",'別紙様式3-2（４・５月）'!O80&amp;'別紙様式3-2（４・５月）'!P80&amp;'別紙様式3-2（４・５月）'!Q80&amp;"から"&amp;W78)</f>
        <v/>
      </c>
      <c r="AH78" s="361"/>
      <c r="AI78" s="361"/>
      <c r="AJ78" s="361"/>
      <c r="AK78" s="361"/>
      <c r="AL78" s="361"/>
      <c r="AM78" s="361"/>
      <c r="AN78" s="361"/>
      <c r="AO78" s="361"/>
    </row>
    <row r="79" spans="1:41" s="360" customFormat="1" ht="24.9" customHeight="1">
      <c r="A79" s="414">
        <v>66</v>
      </c>
      <c r="B79" s="589" t="str">
        <f>IF(基本情報入力シート!C118="","",基本情報入力シート!C118)</f>
        <v/>
      </c>
      <c r="C79" s="590"/>
      <c r="D79" s="590"/>
      <c r="E79" s="590"/>
      <c r="F79" s="590"/>
      <c r="G79" s="590"/>
      <c r="H79" s="590"/>
      <c r="I79" s="591"/>
      <c r="J79" s="391" t="str">
        <f>IF(基本情報入力シート!M118="","",基本情報入力シート!M118)</f>
        <v/>
      </c>
      <c r="K79" s="392" t="str">
        <f>IF(基本情報入力シート!R118="","",基本情報入力シート!R118)</f>
        <v/>
      </c>
      <c r="L79" s="392" t="str">
        <f>IF(基本情報入力シート!W118="","",基本情報入力シート!W118)</f>
        <v/>
      </c>
      <c r="M79" s="393" t="str">
        <f>IF(基本情報入力シート!X118="","",基本情報入力シート!X118)</f>
        <v/>
      </c>
      <c r="N79" s="394" t="str">
        <f>IF(基本情報入力シート!Y118="","",基本情報入力シート!Y118)</f>
        <v/>
      </c>
      <c r="O79" s="48"/>
      <c r="P79" s="675"/>
      <c r="Q79" s="676"/>
      <c r="R79" s="522" t="str">
        <f>IFERROR(IF(OR('別紙様式3-2（４・５月）'!Z81="ベア加算",'別紙様式3-2（４・５月）'!R81=""),"",P79*VLOOKUP(N79,【参考】数式用!$AD$2:$AH$37,MATCH(O79,【参考】数式用!$K$4:$N$4,0)+1,0)),"")</f>
        <v/>
      </c>
      <c r="S79" s="72"/>
      <c r="T79" s="677"/>
      <c r="U79" s="678"/>
      <c r="V79" s="520" t="str">
        <f>IFERROR(IF(AND('別紙様式3-2（４・５月）'!O81="",O79&lt;&gt;""),P79,P79*VLOOKUP(AF79,【参考】数式用4!$EY$3:$GF$106,MATCH(N79,【参考】数式用4!$EY$2:$GF$2,0))),"")</f>
        <v/>
      </c>
      <c r="W79" s="49"/>
      <c r="X79" s="71"/>
      <c r="Y79" s="728" t="str">
        <f>IFERROR(IF(OR('別紙様式3-2（４・５月）'!Z81="ベア加算",'別紙様式3-2（４・５月）'!R81=""),"",X79*VLOOKUP(N79,【参考】数式用!$AD$2:$AH$37,MATCH(W79,【参考】数式用!$K$4:$N$4,0)+1,0)),"")</f>
        <v/>
      </c>
      <c r="Z79" s="729"/>
      <c r="AA79" s="72"/>
      <c r="AB79" s="73"/>
      <c r="AC79" s="526" t="str">
        <f>IFERROR(IF(AND('別紙様式3-2（４・５月）'!O81="",W79&lt;&gt;"",W79&lt;&gt;"―"),X79,X79*VLOOKUP(AG79,【参考】数式用4!$EY$3:$GF$106,MATCH(N79,【参考】数式用4!$EY$2:$GF$2,0))),"")</f>
        <v/>
      </c>
      <c r="AD79" s="515" t="str">
        <f t="shared" ref="AD79:AD113" si="2">IF(OR(O79="新加算Ⅰ",O79="新加算Ⅱ",O79="新加算Ⅴ（１）",O79="新加算Ⅴ（２）",O79="新加算Ⅴ（３）",O79="新加算Ⅴ（４）",O79="新加算Ⅴ（５）",O79="新加算Ⅴ（６）",O79="新加算Ⅴ（７）",O79="新加算Ⅴ（９）",O79="新加算Ⅴ（10）",O79="新加算Ⅴ（12）"),1,"")</f>
        <v/>
      </c>
      <c r="AE79" s="517" t="str">
        <f t="shared" ref="AE79:AE113" si="3">IF(OR(W79="新加算Ⅰ",W79="新加算Ⅱ"),1,"")</f>
        <v/>
      </c>
      <c r="AF79" s="413" t="str">
        <f>IF(O79="","",'別紙様式3-2（４・５月）'!O81&amp;'別紙様式3-2（４・５月）'!P81&amp;'別紙様式3-2（４・５月）'!Q81&amp;"から"&amp;O79)</f>
        <v/>
      </c>
      <c r="AG79" s="413" t="str">
        <f>IF(OR(W79="",W79="―"),"",'別紙様式3-2（４・５月）'!O81&amp;'別紙様式3-2（４・５月）'!P81&amp;'別紙様式3-2（４・５月）'!Q81&amp;"から"&amp;W79)</f>
        <v/>
      </c>
      <c r="AH79" s="361"/>
      <c r="AI79" s="361"/>
      <c r="AJ79" s="361"/>
      <c r="AK79" s="361"/>
      <c r="AL79" s="361"/>
      <c r="AM79" s="361"/>
      <c r="AN79" s="361"/>
      <c r="AO79" s="361"/>
    </row>
    <row r="80" spans="1:41" s="360" customFormat="1" ht="24.9" customHeight="1">
      <c r="A80" s="414">
        <v>67</v>
      </c>
      <c r="B80" s="589" t="str">
        <f>IF(基本情報入力シート!C119="","",基本情報入力シート!C119)</f>
        <v/>
      </c>
      <c r="C80" s="590"/>
      <c r="D80" s="590"/>
      <c r="E80" s="590"/>
      <c r="F80" s="590"/>
      <c r="G80" s="590"/>
      <c r="H80" s="590"/>
      <c r="I80" s="591"/>
      <c r="J80" s="391" t="str">
        <f>IF(基本情報入力シート!M119="","",基本情報入力シート!M119)</f>
        <v/>
      </c>
      <c r="K80" s="392" t="str">
        <f>IF(基本情報入力シート!R119="","",基本情報入力シート!R119)</f>
        <v/>
      </c>
      <c r="L80" s="392" t="str">
        <f>IF(基本情報入力シート!W119="","",基本情報入力シート!W119)</f>
        <v/>
      </c>
      <c r="M80" s="393" t="str">
        <f>IF(基本情報入力シート!X119="","",基本情報入力シート!X119)</f>
        <v/>
      </c>
      <c r="N80" s="394" t="str">
        <f>IF(基本情報入力シート!Y119="","",基本情報入力シート!Y119)</f>
        <v/>
      </c>
      <c r="O80" s="48"/>
      <c r="P80" s="675"/>
      <c r="Q80" s="676"/>
      <c r="R80" s="522" t="str">
        <f>IFERROR(IF(OR('別紙様式3-2（４・５月）'!Z82="ベア加算",'別紙様式3-2（４・５月）'!R82=""),"",P80*VLOOKUP(N80,【参考】数式用!$AD$2:$AH$37,MATCH(O80,【参考】数式用!$K$4:$N$4,0)+1,0)),"")</f>
        <v/>
      </c>
      <c r="S80" s="72"/>
      <c r="T80" s="677"/>
      <c r="U80" s="678"/>
      <c r="V80" s="520" t="str">
        <f>IFERROR(IF(AND('別紙様式3-2（４・５月）'!O82="",O80&lt;&gt;""),P80,P80*VLOOKUP(AF80,【参考】数式用4!$EY$3:$GF$106,MATCH(N80,【参考】数式用4!$EY$2:$GF$2,0))),"")</f>
        <v/>
      </c>
      <c r="W80" s="49"/>
      <c r="X80" s="71"/>
      <c r="Y80" s="728" t="str">
        <f>IFERROR(IF(OR('別紙様式3-2（４・５月）'!Z82="ベア加算",'別紙様式3-2（４・５月）'!R82=""),"",X80*VLOOKUP(N80,【参考】数式用!$AD$2:$AH$37,MATCH(W80,【参考】数式用!$K$4:$N$4,0)+1,0)),"")</f>
        <v/>
      </c>
      <c r="Z80" s="729"/>
      <c r="AA80" s="72"/>
      <c r="AB80" s="73"/>
      <c r="AC80" s="526" t="str">
        <f>IFERROR(IF(AND('別紙様式3-2（４・５月）'!O82="",W80&lt;&gt;"",W80&lt;&gt;"―"),X80,X80*VLOOKUP(AG80,【参考】数式用4!$EY$3:$GF$106,MATCH(N80,【参考】数式用4!$EY$2:$GF$2,0))),"")</f>
        <v/>
      </c>
      <c r="AD80" s="515" t="str">
        <f t="shared" si="2"/>
        <v/>
      </c>
      <c r="AE80" s="517" t="str">
        <f t="shared" si="3"/>
        <v/>
      </c>
      <c r="AF80" s="413" t="str">
        <f>IF(O80="","",'別紙様式3-2（４・５月）'!O82&amp;'別紙様式3-2（４・５月）'!P82&amp;'別紙様式3-2（４・５月）'!Q82&amp;"から"&amp;O80)</f>
        <v/>
      </c>
      <c r="AG80" s="413" t="str">
        <f>IF(OR(W80="",W80="―"),"",'別紙様式3-2（４・５月）'!O82&amp;'別紙様式3-2（４・５月）'!P82&amp;'別紙様式3-2（４・５月）'!Q82&amp;"から"&amp;W80)</f>
        <v/>
      </c>
      <c r="AH80" s="361"/>
      <c r="AI80" s="361"/>
      <c r="AJ80" s="361"/>
      <c r="AK80" s="361"/>
      <c r="AL80" s="361"/>
      <c r="AM80" s="361"/>
      <c r="AN80" s="361"/>
      <c r="AO80" s="361"/>
    </row>
    <row r="81" spans="1:41" s="360" customFormat="1" ht="24.9" customHeight="1">
      <c r="A81" s="414">
        <v>68</v>
      </c>
      <c r="B81" s="589" t="str">
        <f>IF(基本情報入力シート!C120="","",基本情報入力シート!C120)</f>
        <v/>
      </c>
      <c r="C81" s="590"/>
      <c r="D81" s="590"/>
      <c r="E81" s="590"/>
      <c r="F81" s="590"/>
      <c r="G81" s="590"/>
      <c r="H81" s="590"/>
      <c r="I81" s="591"/>
      <c r="J81" s="391" t="str">
        <f>IF(基本情報入力シート!M120="","",基本情報入力シート!M120)</f>
        <v/>
      </c>
      <c r="K81" s="392" t="str">
        <f>IF(基本情報入力シート!R120="","",基本情報入力シート!R120)</f>
        <v/>
      </c>
      <c r="L81" s="392" t="str">
        <f>IF(基本情報入力シート!W120="","",基本情報入力シート!W120)</f>
        <v/>
      </c>
      <c r="M81" s="393" t="str">
        <f>IF(基本情報入力シート!X120="","",基本情報入力シート!X120)</f>
        <v/>
      </c>
      <c r="N81" s="394" t="str">
        <f>IF(基本情報入力シート!Y120="","",基本情報入力シート!Y120)</f>
        <v/>
      </c>
      <c r="O81" s="48"/>
      <c r="P81" s="675"/>
      <c r="Q81" s="676"/>
      <c r="R81" s="522" t="str">
        <f>IFERROR(IF(OR('別紙様式3-2（４・５月）'!Z83="ベア加算",'別紙様式3-2（４・５月）'!R83=""),"",P81*VLOOKUP(N81,【参考】数式用!$AD$2:$AH$37,MATCH(O81,【参考】数式用!$K$4:$N$4,0)+1,0)),"")</f>
        <v/>
      </c>
      <c r="S81" s="72"/>
      <c r="T81" s="677"/>
      <c r="U81" s="678"/>
      <c r="V81" s="520" t="str">
        <f>IFERROR(IF(AND('別紙様式3-2（４・５月）'!O83="",O81&lt;&gt;""),P81,P81*VLOOKUP(AF81,【参考】数式用4!$EY$3:$GF$106,MATCH(N81,【参考】数式用4!$EY$2:$GF$2,0))),"")</f>
        <v/>
      </c>
      <c r="W81" s="49"/>
      <c r="X81" s="71"/>
      <c r="Y81" s="728" t="str">
        <f>IFERROR(IF(OR('別紙様式3-2（４・５月）'!Z83="ベア加算",'別紙様式3-2（４・５月）'!R83=""),"",X81*VLOOKUP(N81,【参考】数式用!$AD$2:$AH$37,MATCH(W81,【参考】数式用!$K$4:$N$4,0)+1,0)),"")</f>
        <v/>
      </c>
      <c r="Z81" s="729"/>
      <c r="AA81" s="72"/>
      <c r="AB81" s="73"/>
      <c r="AC81" s="526" t="str">
        <f>IFERROR(IF(AND('別紙様式3-2（４・５月）'!O83="",W81&lt;&gt;"",W81&lt;&gt;"―"),X81,X81*VLOOKUP(AG81,【参考】数式用4!$EY$3:$GF$106,MATCH(N81,【参考】数式用4!$EY$2:$GF$2,0))),"")</f>
        <v/>
      </c>
      <c r="AD81" s="515" t="str">
        <f t="shared" si="2"/>
        <v/>
      </c>
      <c r="AE81" s="517" t="str">
        <f t="shared" si="3"/>
        <v/>
      </c>
      <c r="AF81" s="413" t="str">
        <f>IF(O81="","",'別紙様式3-2（４・５月）'!O83&amp;'別紙様式3-2（４・５月）'!P83&amp;'別紙様式3-2（４・５月）'!Q83&amp;"から"&amp;O81)</f>
        <v/>
      </c>
      <c r="AG81" s="413" t="str">
        <f>IF(OR(W81="",W81="―"),"",'別紙様式3-2（４・５月）'!O83&amp;'別紙様式3-2（４・５月）'!P83&amp;'別紙様式3-2（４・５月）'!Q83&amp;"から"&amp;W81)</f>
        <v/>
      </c>
      <c r="AH81" s="361"/>
      <c r="AI81" s="361"/>
      <c r="AJ81" s="361"/>
      <c r="AK81" s="361"/>
      <c r="AL81" s="361"/>
      <c r="AM81" s="361"/>
      <c r="AN81" s="361"/>
      <c r="AO81" s="361"/>
    </row>
    <row r="82" spans="1:41" s="360" customFormat="1" ht="24.9" customHeight="1">
      <c r="A82" s="414">
        <v>69</v>
      </c>
      <c r="B82" s="589" t="str">
        <f>IF(基本情報入力シート!C121="","",基本情報入力シート!C121)</f>
        <v/>
      </c>
      <c r="C82" s="590"/>
      <c r="D82" s="590"/>
      <c r="E82" s="590"/>
      <c r="F82" s="590"/>
      <c r="G82" s="590"/>
      <c r="H82" s="590"/>
      <c r="I82" s="591"/>
      <c r="J82" s="391" t="str">
        <f>IF(基本情報入力シート!M121="","",基本情報入力シート!M121)</f>
        <v/>
      </c>
      <c r="K82" s="392" t="str">
        <f>IF(基本情報入力シート!R121="","",基本情報入力シート!R121)</f>
        <v/>
      </c>
      <c r="L82" s="392" t="str">
        <f>IF(基本情報入力シート!W121="","",基本情報入力シート!W121)</f>
        <v/>
      </c>
      <c r="M82" s="393" t="str">
        <f>IF(基本情報入力シート!X121="","",基本情報入力シート!X121)</f>
        <v/>
      </c>
      <c r="N82" s="394" t="str">
        <f>IF(基本情報入力シート!Y121="","",基本情報入力シート!Y121)</f>
        <v/>
      </c>
      <c r="O82" s="48"/>
      <c r="P82" s="675"/>
      <c r="Q82" s="676"/>
      <c r="R82" s="522" t="str">
        <f>IFERROR(IF(OR('別紙様式3-2（４・５月）'!Z84="ベア加算",'別紙様式3-2（４・５月）'!R84=""),"",P82*VLOOKUP(N82,【参考】数式用!$AD$2:$AH$37,MATCH(O82,【参考】数式用!$K$4:$N$4,0)+1,0)),"")</f>
        <v/>
      </c>
      <c r="S82" s="72"/>
      <c r="T82" s="677"/>
      <c r="U82" s="678"/>
      <c r="V82" s="520" t="str">
        <f>IFERROR(IF(AND('別紙様式3-2（４・５月）'!O84="",O82&lt;&gt;""),P82,P82*VLOOKUP(AF82,【参考】数式用4!$EY$3:$GF$106,MATCH(N82,【参考】数式用4!$EY$2:$GF$2,0))),"")</f>
        <v/>
      </c>
      <c r="W82" s="49"/>
      <c r="X82" s="71"/>
      <c r="Y82" s="728" t="str">
        <f>IFERROR(IF(OR('別紙様式3-2（４・５月）'!Z84="ベア加算",'別紙様式3-2（４・５月）'!R84=""),"",X82*VLOOKUP(N82,【参考】数式用!$AD$2:$AH$37,MATCH(W82,【参考】数式用!$K$4:$N$4,0)+1,0)),"")</f>
        <v/>
      </c>
      <c r="Z82" s="729"/>
      <c r="AA82" s="72"/>
      <c r="AB82" s="73"/>
      <c r="AC82" s="526" t="str">
        <f>IFERROR(IF(AND('別紙様式3-2（４・５月）'!O84="",W82&lt;&gt;"",W82&lt;&gt;"―"),X82,X82*VLOOKUP(AG82,【参考】数式用4!$EY$3:$GF$106,MATCH(N82,【参考】数式用4!$EY$2:$GF$2,0))),"")</f>
        <v/>
      </c>
      <c r="AD82" s="515" t="str">
        <f t="shared" si="2"/>
        <v/>
      </c>
      <c r="AE82" s="517" t="str">
        <f t="shared" si="3"/>
        <v/>
      </c>
      <c r="AF82" s="413" t="str">
        <f>IF(O82="","",'別紙様式3-2（４・５月）'!O84&amp;'別紙様式3-2（４・５月）'!P84&amp;'別紙様式3-2（４・５月）'!Q84&amp;"から"&amp;O82)</f>
        <v/>
      </c>
      <c r="AG82" s="413" t="str">
        <f>IF(OR(W82="",W82="―"),"",'別紙様式3-2（４・５月）'!O84&amp;'別紙様式3-2（４・５月）'!P84&amp;'別紙様式3-2（４・５月）'!Q84&amp;"から"&amp;W82)</f>
        <v/>
      </c>
      <c r="AH82" s="361"/>
      <c r="AI82" s="361"/>
      <c r="AJ82" s="361"/>
      <c r="AK82" s="361"/>
      <c r="AL82" s="361"/>
      <c r="AM82" s="361"/>
      <c r="AN82" s="361"/>
      <c r="AO82" s="361"/>
    </row>
    <row r="83" spans="1:41" s="360" customFormat="1" ht="24.9" customHeight="1">
      <c r="A83" s="414">
        <v>70</v>
      </c>
      <c r="B83" s="589" t="str">
        <f>IF(基本情報入力シート!C122="","",基本情報入力シート!C122)</f>
        <v/>
      </c>
      <c r="C83" s="590"/>
      <c r="D83" s="590"/>
      <c r="E83" s="590"/>
      <c r="F83" s="590"/>
      <c r="G83" s="590"/>
      <c r="H83" s="590"/>
      <c r="I83" s="591"/>
      <c r="J83" s="391" t="str">
        <f>IF(基本情報入力シート!M122="","",基本情報入力シート!M122)</f>
        <v/>
      </c>
      <c r="K83" s="392" t="str">
        <f>IF(基本情報入力シート!R122="","",基本情報入力シート!R122)</f>
        <v/>
      </c>
      <c r="L83" s="392" t="str">
        <f>IF(基本情報入力シート!W122="","",基本情報入力シート!W122)</f>
        <v/>
      </c>
      <c r="M83" s="393" t="str">
        <f>IF(基本情報入力シート!X122="","",基本情報入力シート!X122)</f>
        <v/>
      </c>
      <c r="N83" s="394" t="str">
        <f>IF(基本情報入力シート!Y122="","",基本情報入力シート!Y122)</f>
        <v/>
      </c>
      <c r="O83" s="48"/>
      <c r="P83" s="675"/>
      <c r="Q83" s="676"/>
      <c r="R83" s="522" t="str">
        <f>IFERROR(IF(OR('別紙様式3-2（４・５月）'!Z85="ベア加算",'別紙様式3-2（４・５月）'!R85=""),"",P83*VLOOKUP(N83,【参考】数式用!$AD$2:$AH$37,MATCH(O83,【参考】数式用!$K$4:$N$4,0)+1,0)),"")</f>
        <v/>
      </c>
      <c r="S83" s="72"/>
      <c r="T83" s="677"/>
      <c r="U83" s="678"/>
      <c r="V83" s="520" t="str">
        <f>IFERROR(IF(AND('別紙様式3-2（４・５月）'!O85="",O83&lt;&gt;""),P83,P83*VLOOKUP(AF83,【参考】数式用4!$EY$3:$GF$106,MATCH(N83,【参考】数式用4!$EY$2:$GF$2,0))),"")</f>
        <v/>
      </c>
      <c r="W83" s="49"/>
      <c r="X83" s="71"/>
      <c r="Y83" s="728" t="str">
        <f>IFERROR(IF(OR('別紙様式3-2（４・５月）'!Z85="ベア加算",'別紙様式3-2（４・５月）'!R85=""),"",X83*VLOOKUP(N83,【参考】数式用!$AD$2:$AH$37,MATCH(W83,【参考】数式用!$K$4:$N$4,0)+1,0)),"")</f>
        <v/>
      </c>
      <c r="Z83" s="729"/>
      <c r="AA83" s="72"/>
      <c r="AB83" s="73"/>
      <c r="AC83" s="526" t="str">
        <f>IFERROR(IF(AND('別紙様式3-2（４・５月）'!O85="",W83&lt;&gt;"",W83&lt;&gt;"―"),X83,X83*VLOOKUP(AG83,【参考】数式用4!$EY$3:$GF$106,MATCH(N83,【参考】数式用4!$EY$2:$GF$2,0))),"")</f>
        <v/>
      </c>
      <c r="AD83" s="515" t="str">
        <f t="shared" si="2"/>
        <v/>
      </c>
      <c r="AE83" s="517" t="str">
        <f t="shared" si="3"/>
        <v/>
      </c>
      <c r="AF83" s="413" t="str">
        <f>IF(O83="","",'別紙様式3-2（４・５月）'!O85&amp;'別紙様式3-2（４・５月）'!P85&amp;'別紙様式3-2（４・５月）'!Q85&amp;"から"&amp;O83)</f>
        <v/>
      </c>
      <c r="AG83" s="413" t="str">
        <f>IF(OR(W83="",W83="―"),"",'別紙様式3-2（４・５月）'!O85&amp;'別紙様式3-2（４・５月）'!P85&amp;'別紙様式3-2（４・５月）'!Q85&amp;"から"&amp;W83)</f>
        <v/>
      </c>
      <c r="AH83" s="361"/>
      <c r="AI83" s="361"/>
      <c r="AJ83" s="361"/>
      <c r="AK83" s="361"/>
      <c r="AL83" s="361"/>
      <c r="AM83" s="361"/>
      <c r="AN83" s="361"/>
      <c r="AO83" s="361"/>
    </row>
    <row r="84" spans="1:41" s="360" customFormat="1" ht="24.9" customHeight="1">
      <c r="A84" s="414">
        <v>71</v>
      </c>
      <c r="B84" s="589" t="str">
        <f>IF(基本情報入力シート!C123="","",基本情報入力シート!C123)</f>
        <v/>
      </c>
      <c r="C84" s="590"/>
      <c r="D84" s="590"/>
      <c r="E84" s="590"/>
      <c r="F84" s="590"/>
      <c r="G84" s="590"/>
      <c r="H84" s="590"/>
      <c r="I84" s="591"/>
      <c r="J84" s="391" t="str">
        <f>IF(基本情報入力シート!M123="","",基本情報入力シート!M123)</f>
        <v/>
      </c>
      <c r="K84" s="392" t="str">
        <f>IF(基本情報入力シート!R123="","",基本情報入力シート!R123)</f>
        <v/>
      </c>
      <c r="L84" s="392" t="str">
        <f>IF(基本情報入力シート!W123="","",基本情報入力シート!W123)</f>
        <v/>
      </c>
      <c r="M84" s="393" t="str">
        <f>IF(基本情報入力シート!X123="","",基本情報入力シート!X123)</f>
        <v/>
      </c>
      <c r="N84" s="394" t="str">
        <f>IF(基本情報入力シート!Y123="","",基本情報入力シート!Y123)</f>
        <v/>
      </c>
      <c r="O84" s="48"/>
      <c r="P84" s="675"/>
      <c r="Q84" s="676"/>
      <c r="R84" s="522" t="str">
        <f>IFERROR(IF(OR('別紙様式3-2（４・５月）'!Z86="ベア加算",'別紙様式3-2（４・５月）'!R86=""),"",P84*VLOOKUP(N84,【参考】数式用!$AD$2:$AH$37,MATCH(O84,【参考】数式用!$K$4:$N$4,0)+1,0)),"")</f>
        <v/>
      </c>
      <c r="S84" s="72"/>
      <c r="T84" s="677"/>
      <c r="U84" s="678"/>
      <c r="V84" s="520" t="str">
        <f>IFERROR(IF(AND('別紙様式3-2（４・５月）'!O86="",O84&lt;&gt;""),P84,P84*VLOOKUP(AF84,【参考】数式用4!$EY$3:$GF$106,MATCH(N84,【参考】数式用4!$EY$2:$GF$2,0))),"")</f>
        <v/>
      </c>
      <c r="W84" s="49"/>
      <c r="X84" s="71"/>
      <c r="Y84" s="728" t="str">
        <f>IFERROR(IF(OR('別紙様式3-2（４・５月）'!Z86="ベア加算",'別紙様式3-2（４・５月）'!R86=""),"",X84*VLOOKUP(N84,【参考】数式用!$AD$2:$AH$37,MATCH(W84,【参考】数式用!$K$4:$N$4,0)+1,0)),"")</f>
        <v/>
      </c>
      <c r="Z84" s="729"/>
      <c r="AA84" s="72"/>
      <c r="AB84" s="73"/>
      <c r="AC84" s="526" t="str">
        <f>IFERROR(IF(AND('別紙様式3-2（４・５月）'!O86="",W84&lt;&gt;"",W84&lt;&gt;"―"),X84,X84*VLOOKUP(AG84,【参考】数式用4!$EY$3:$GF$106,MATCH(N84,【参考】数式用4!$EY$2:$GF$2,0))),"")</f>
        <v/>
      </c>
      <c r="AD84" s="515" t="str">
        <f t="shared" si="2"/>
        <v/>
      </c>
      <c r="AE84" s="517" t="str">
        <f t="shared" si="3"/>
        <v/>
      </c>
      <c r="AF84" s="413" t="str">
        <f>IF(O84="","",'別紙様式3-2（４・５月）'!O86&amp;'別紙様式3-2（４・５月）'!P86&amp;'別紙様式3-2（４・５月）'!Q86&amp;"から"&amp;O84)</f>
        <v/>
      </c>
      <c r="AG84" s="413" t="str">
        <f>IF(OR(W84="",W84="―"),"",'別紙様式3-2（４・５月）'!O86&amp;'別紙様式3-2（４・５月）'!P86&amp;'別紙様式3-2（４・５月）'!Q86&amp;"から"&amp;W84)</f>
        <v/>
      </c>
      <c r="AH84" s="361"/>
      <c r="AI84" s="361"/>
      <c r="AJ84" s="361"/>
      <c r="AK84" s="361"/>
      <c r="AL84" s="361"/>
      <c r="AM84" s="361"/>
      <c r="AN84" s="361"/>
      <c r="AO84" s="361"/>
    </row>
    <row r="85" spans="1:41" s="360" customFormat="1" ht="24.9" customHeight="1">
      <c r="A85" s="414">
        <v>72</v>
      </c>
      <c r="B85" s="589" t="str">
        <f>IF(基本情報入力シート!C124="","",基本情報入力シート!C124)</f>
        <v/>
      </c>
      <c r="C85" s="590"/>
      <c r="D85" s="590"/>
      <c r="E85" s="590"/>
      <c r="F85" s="590"/>
      <c r="G85" s="590"/>
      <c r="H85" s="590"/>
      <c r="I85" s="591"/>
      <c r="J85" s="391" t="str">
        <f>IF(基本情報入力シート!M124="","",基本情報入力シート!M124)</f>
        <v/>
      </c>
      <c r="K85" s="392" t="str">
        <f>IF(基本情報入力シート!R124="","",基本情報入力シート!R124)</f>
        <v/>
      </c>
      <c r="L85" s="392" t="str">
        <f>IF(基本情報入力シート!W124="","",基本情報入力シート!W124)</f>
        <v/>
      </c>
      <c r="M85" s="393" t="str">
        <f>IF(基本情報入力シート!X124="","",基本情報入力シート!X124)</f>
        <v/>
      </c>
      <c r="N85" s="394" t="str">
        <f>IF(基本情報入力シート!Y124="","",基本情報入力シート!Y124)</f>
        <v/>
      </c>
      <c r="O85" s="48"/>
      <c r="P85" s="675"/>
      <c r="Q85" s="676"/>
      <c r="R85" s="522" t="str">
        <f>IFERROR(IF(OR('別紙様式3-2（４・５月）'!Z87="ベア加算",'別紙様式3-2（４・５月）'!R87=""),"",P85*VLOOKUP(N85,【参考】数式用!$AD$2:$AH$37,MATCH(O85,【参考】数式用!$K$4:$N$4,0)+1,0)),"")</f>
        <v/>
      </c>
      <c r="S85" s="72"/>
      <c r="T85" s="677"/>
      <c r="U85" s="678"/>
      <c r="V85" s="520" t="str">
        <f>IFERROR(IF(AND('別紙様式3-2（４・５月）'!O87="",O85&lt;&gt;""),P85,P85*VLOOKUP(AF85,【参考】数式用4!$EY$3:$GF$106,MATCH(N85,【参考】数式用4!$EY$2:$GF$2,0))),"")</f>
        <v/>
      </c>
      <c r="W85" s="49"/>
      <c r="X85" s="71"/>
      <c r="Y85" s="728" t="str">
        <f>IFERROR(IF(OR('別紙様式3-2（４・５月）'!Z87="ベア加算",'別紙様式3-2（４・５月）'!R87=""),"",X85*VLOOKUP(N85,【参考】数式用!$AD$2:$AH$37,MATCH(W85,【参考】数式用!$K$4:$N$4,0)+1,0)),"")</f>
        <v/>
      </c>
      <c r="Z85" s="729"/>
      <c r="AA85" s="72"/>
      <c r="AB85" s="73"/>
      <c r="AC85" s="526" t="str">
        <f>IFERROR(IF(AND('別紙様式3-2（４・５月）'!O87="",W85&lt;&gt;"",W85&lt;&gt;"―"),X85,X85*VLOOKUP(AG85,【参考】数式用4!$EY$3:$GF$106,MATCH(N85,【参考】数式用4!$EY$2:$GF$2,0))),"")</f>
        <v/>
      </c>
      <c r="AD85" s="515" t="str">
        <f t="shared" si="2"/>
        <v/>
      </c>
      <c r="AE85" s="517" t="str">
        <f t="shared" si="3"/>
        <v/>
      </c>
      <c r="AF85" s="413" t="str">
        <f>IF(O85="","",'別紙様式3-2（４・５月）'!O87&amp;'別紙様式3-2（４・５月）'!P87&amp;'別紙様式3-2（４・５月）'!Q87&amp;"から"&amp;O85)</f>
        <v/>
      </c>
      <c r="AG85" s="413" t="str">
        <f>IF(OR(W85="",W85="―"),"",'別紙様式3-2（４・５月）'!O87&amp;'別紙様式3-2（４・５月）'!P87&amp;'別紙様式3-2（４・５月）'!Q87&amp;"から"&amp;W85)</f>
        <v/>
      </c>
      <c r="AH85" s="361"/>
      <c r="AI85" s="361"/>
      <c r="AJ85" s="361"/>
      <c r="AK85" s="361"/>
      <c r="AL85" s="361"/>
      <c r="AM85" s="361"/>
      <c r="AN85" s="361"/>
      <c r="AO85" s="361"/>
    </row>
    <row r="86" spans="1:41" s="360" customFormat="1" ht="24.9" customHeight="1">
      <c r="A86" s="414">
        <v>73</v>
      </c>
      <c r="B86" s="589" t="str">
        <f>IF(基本情報入力シート!C125="","",基本情報入力シート!C125)</f>
        <v/>
      </c>
      <c r="C86" s="590"/>
      <c r="D86" s="590"/>
      <c r="E86" s="590"/>
      <c r="F86" s="590"/>
      <c r="G86" s="590"/>
      <c r="H86" s="590"/>
      <c r="I86" s="591"/>
      <c r="J86" s="391" t="str">
        <f>IF(基本情報入力シート!M125="","",基本情報入力シート!M125)</f>
        <v/>
      </c>
      <c r="K86" s="392" t="str">
        <f>IF(基本情報入力シート!R125="","",基本情報入力シート!R125)</f>
        <v/>
      </c>
      <c r="L86" s="392" t="str">
        <f>IF(基本情報入力シート!W125="","",基本情報入力シート!W125)</f>
        <v/>
      </c>
      <c r="M86" s="393" t="str">
        <f>IF(基本情報入力シート!X125="","",基本情報入力シート!X125)</f>
        <v/>
      </c>
      <c r="N86" s="394" t="str">
        <f>IF(基本情報入力シート!Y125="","",基本情報入力シート!Y125)</f>
        <v/>
      </c>
      <c r="O86" s="48"/>
      <c r="P86" s="675"/>
      <c r="Q86" s="676"/>
      <c r="R86" s="522" t="str">
        <f>IFERROR(IF(OR('別紙様式3-2（４・５月）'!Z88="ベア加算",'別紙様式3-2（４・５月）'!R88=""),"",P86*VLOOKUP(N86,【参考】数式用!$AD$2:$AH$37,MATCH(O86,【参考】数式用!$K$4:$N$4,0)+1,0)),"")</f>
        <v/>
      </c>
      <c r="S86" s="72"/>
      <c r="T86" s="677"/>
      <c r="U86" s="678"/>
      <c r="V86" s="520" t="str">
        <f>IFERROR(IF(AND('別紙様式3-2（４・５月）'!O88="",O86&lt;&gt;""),P86,P86*VLOOKUP(AF86,【参考】数式用4!$EY$3:$GF$106,MATCH(N86,【参考】数式用4!$EY$2:$GF$2,0))),"")</f>
        <v/>
      </c>
      <c r="W86" s="49"/>
      <c r="X86" s="71"/>
      <c r="Y86" s="728" t="str">
        <f>IFERROR(IF(OR('別紙様式3-2（４・５月）'!Z88="ベア加算",'別紙様式3-2（４・５月）'!R88=""),"",X86*VLOOKUP(N86,【参考】数式用!$AD$2:$AH$37,MATCH(W86,【参考】数式用!$K$4:$N$4,0)+1,0)),"")</f>
        <v/>
      </c>
      <c r="Z86" s="729"/>
      <c r="AA86" s="72"/>
      <c r="AB86" s="73"/>
      <c r="AC86" s="526" t="str">
        <f>IFERROR(IF(AND('別紙様式3-2（４・５月）'!O88="",W86&lt;&gt;"",W86&lt;&gt;"―"),X86,X86*VLOOKUP(AG86,【参考】数式用4!$EY$3:$GF$106,MATCH(N86,【参考】数式用4!$EY$2:$GF$2,0))),"")</f>
        <v/>
      </c>
      <c r="AD86" s="515" t="str">
        <f t="shared" si="2"/>
        <v/>
      </c>
      <c r="AE86" s="517" t="str">
        <f t="shared" si="3"/>
        <v/>
      </c>
      <c r="AF86" s="413" t="str">
        <f>IF(O86="","",'別紙様式3-2（４・５月）'!O88&amp;'別紙様式3-2（４・５月）'!P88&amp;'別紙様式3-2（４・５月）'!Q88&amp;"から"&amp;O86)</f>
        <v/>
      </c>
      <c r="AG86" s="413" t="str">
        <f>IF(OR(W86="",W86="―"),"",'別紙様式3-2（４・５月）'!O88&amp;'別紙様式3-2（４・５月）'!P88&amp;'別紙様式3-2（４・５月）'!Q88&amp;"から"&amp;W86)</f>
        <v/>
      </c>
      <c r="AH86" s="361"/>
      <c r="AI86" s="361"/>
      <c r="AJ86" s="361"/>
      <c r="AK86" s="361"/>
      <c r="AL86" s="361"/>
      <c r="AM86" s="361"/>
      <c r="AN86" s="361"/>
      <c r="AO86" s="361"/>
    </row>
    <row r="87" spans="1:41" s="360" customFormat="1" ht="24.9" customHeight="1">
      <c r="A87" s="414">
        <v>74</v>
      </c>
      <c r="B87" s="589" t="str">
        <f>IF(基本情報入力シート!C126="","",基本情報入力シート!C126)</f>
        <v/>
      </c>
      <c r="C87" s="590"/>
      <c r="D87" s="590"/>
      <c r="E87" s="590"/>
      <c r="F87" s="590"/>
      <c r="G87" s="590"/>
      <c r="H87" s="590"/>
      <c r="I87" s="591"/>
      <c r="J87" s="391" t="str">
        <f>IF(基本情報入力シート!M126="","",基本情報入力シート!M126)</f>
        <v/>
      </c>
      <c r="K87" s="392" t="str">
        <f>IF(基本情報入力シート!R126="","",基本情報入力シート!R126)</f>
        <v/>
      </c>
      <c r="L87" s="392" t="str">
        <f>IF(基本情報入力シート!W126="","",基本情報入力シート!W126)</f>
        <v/>
      </c>
      <c r="M87" s="393" t="str">
        <f>IF(基本情報入力シート!X126="","",基本情報入力シート!X126)</f>
        <v/>
      </c>
      <c r="N87" s="394" t="str">
        <f>IF(基本情報入力シート!Y126="","",基本情報入力シート!Y126)</f>
        <v/>
      </c>
      <c r="O87" s="48"/>
      <c r="P87" s="675"/>
      <c r="Q87" s="676"/>
      <c r="R87" s="522" t="str">
        <f>IFERROR(IF(OR('別紙様式3-2（４・５月）'!Z89="ベア加算",'別紙様式3-2（４・５月）'!R89=""),"",P87*VLOOKUP(N87,【参考】数式用!$AD$2:$AH$37,MATCH(O87,【参考】数式用!$K$4:$N$4,0)+1,0)),"")</f>
        <v/>
      </c>
      <c r="S87" s="72"/>
      <c r="T87" s="677"/>
      <c r="U87" s="678"/>
      <c r="V87" s="520" t="str">
        <f>IFERROR(IF(AND('別紙様式3-2（４・５月）'!O89="",O87&lt;&gt;""),P87,P87*VLOOKUP(AF87,【参考】数式用4!$EY$3:$GF$106,MATCH(N87,【参考】数式用4!$EY$2:$GF$2,0))),"")</f>
        <v/>
      </c>
      <c r="W87" s="49"/>
      <c r="X87" s="71"/>
      <c r="Y87" s="728" t="str">
        <f>IFERROR(IF(OR('別紙様式3-2（４・５月）'!Z89="ベア加算",'別紙様式3-2（４・５月）'!R89=""),"",X87*VLOOKUP(N87,【参考】数式用!$AD$2:$AH$37,MATCH(W87,【参考】数式用!$K$4:$N$4,0)+1,0)),"")</f>
        <v/>
      </c>
      <c r="Z87" s="729"/>
      <c r="AA87" s="72"/>
      <c r="AB87" s="73"/>
      <c r="AC87" s="526" t="str">
        <f>IFERROR(IF(AND('別紙様式3-2（４・５月）'!O89="",W87&lt;&gt;"",W87&lt;&gt;"―"),X87,X87*VLOOKUP(AG87,【参考】数式用4!$EY$3:$GF$106,MATCH(N87,【参考】数式用4!$EY$2:$GF$2,0))),"")</f>
        <v/>
      </c>
      <c r="AD87" s="515" t="str">
        <f t="shared" si="2"/>
        <v/>
      </c>
      <c r="AE87" s="517" t="str">
        <f t="shared" si="3"/>
        <v/>
      </c>
      <c r="AF87" s="413" t="str">
        <f>IF(O87="","",'別紙様式3-2（４・５月）'!O89&amp;'別紙様式3-2（４・５月）'!P89&amp;'別紙様式3-2（４・５月）'!Q89&amp;"から"&amp;O87)</f>
        <v/>
      </c>
      <c r="AG87" s="413" t="str">
        <f>IF(OR(W87="",W87="―"),"",'別紙様式3-2（４・５月）'!O89&amp;'別紙様式3-2（４・５月）'!P89&amp;'別紙様式3-2（４・５月）'!Q89&amp;"から"&amp;W87)</f>
        <v/>
      </c>
      <c r="AH87" s="361"/>
      <c r="AI87" s="361"/>
      <c r="AJ87" s="361"/>
      <c r="AK87" s="361"/>
      <c r="AL87" s="361"/>
      <c r="AM87" s="361"/>
      <c r="AN87" s="361"/>
      <c r="AO87" s="361"/>
    </row>
    <row r="88" spans="1:41" s="360" customFormat="1" ht="24.9" customHeight="1">
      <c r="A88" s="414">
        <v>75</v>
      </c>
      <c r="B88" s="589" t="str">
        <f>IF(基本情報入力シート!C127="","",基本情報入力シート!C127)</f>
        <v/>
      </c>
      <c r="C88" s="590"/>
      <c r="D88" s="590"/>
      <c r="E88" s="590"/>
      <c r="F88" s="590"/>
      <c r="G88" s="590"/>
      <c r="H88" s="590"/>
      <c r="I88" s="591"/>
      <c r="J88" s="391" t="str">
        <f>IF(基本情報入力シート!M127="","",基本情報入力シート!M127)</f>
        <v/>
      </c>
      <c r="K88" s="392" t="str">
        <f>IF(基本情報入力シート!R127="","",基本情報入力シート!R127)</f>
        <v/>
      </c>
      <c r="L88" s="392" t="str">
        <f>IF(基本情報入力シート!W127="","",基本情報入力シート!W127)</f>
        <v/>
      </c>
      <c r="M88" s="393" t="str">
        <f>IF(基本情報入力シート!X127="","",基本情報入力シート!X127)</f>
        <v/>
      </c>
      <c r="N88" s="394" t="str">
        <f>IF(基本情報入力シート!Y127="","",基本情報入力シート!Y127)</f>
        <v/>
      </c>
      <c r="O88" s="48"/>
      <c r="P88" s="675"/>
      <c r="Q88" s="676"/>
      <c r="R88" s="522" t="str">
        <f>IFERROR(IF(OR('別紙様式3-2（４・５月）'!Z90="ベア加算",'別紙様式3-2（４・５月）'!R90=""),"",P88*VLOOKUP(N88,【参考】数式用!$AD$2:$AH$37,MATCH(O88,【参考】数式用!$K$4:$N$4,0)+1,0)),"")</f>
        <v/>
      </c>
      <c r="S88" s="72"/>
      <c r="T88" s="677"/>
      <c r="U88" s="678"/>
      <c r="V88" s="520" t="str">
        <f>IFERROR(IF(AND('別紙様式3-2（４・５月）'!O90="",O88&lt;&gt;""),P88,P88*VLOOKUP(AF88,【参考】数式用4!$EY$3:$GF$106,MATCH(N88,【参考】数式用4!$EY$2:$GF$2,0))),"")</f>
        <v/>
      </c>
      <c r="W88" s="49"/>
      <c r="X88" s="71"/>
      <c r="Y88" s="728" t="str">
        <f>IFERROR(IF(OR('別紙様式3-2（４・５月）'!Z90="ベア加算",'別紙様式3-2（４・５月）'!R90=""),"",X88*VLOOKUP(N88,【参考】数式用!$AD$2:$AH$37,MATCH(W88,【参考】数式用!$K$4:$N$4,0)+1,0)),"")</f>
        <v/>
      </c>
      <c r="Z88" s="729"/>
      <c r="AA88" s="72"/>
      <c r="AB88" s="73"/>
      <c r="AC88" s="526" t="str">
        <f>IFERROR(IF(AND('別紙様式3-2（４・５月）'!O90="",W88&lt;&gt;"",W88&lt;&gt;"―"),X88,X88*VLOOKUP(AG88,【参考】数式用4!$EY$3:$GF$106,MATCH(N88,【参考】数式用4!$EY$2:$GF$2,0))),"")</f>
        <v/>
      </c>
      <c r="AD88" s="515" t="str">
        <f t="shared" si="2"/>
        <v/>
      </c>
      <c r="AE88" s="517" t="str">
        <f t="shared" si="3"/>
        <v/>
      </c>
      <c r="AF88" s="413" t="str">
        <f>IF(O88="","",'別紙様式3-2（４・５月）'!O90&amp;'別紙様式3-2（４・５月）'!P90&amp;'別紙様式3-2（４・５月）'!Q90&amp;"から"&amp;O88)</f>
        <v/>
      </c>
      <c r="AG88" s="413" t="str">
        <f>IF(OR(W88="",W88="―"),"",'別紙様式3-2（４・５月）'!O90&amp;'別紙様式3-2（４・５月）'!P90&amp;'別紙様式3-2（４・５月）'!Q90&amp;"から"&amp;W88)</f>
        <v/>
      </c>
      <c r="AH88" s="361"/>
      <c r="AI88" s="361"/>
      <c r="AJ88" s="361"/>
      <c r="AK88" s="361"/>
      <c r="AL88" s="361"/>
      <c r="AM88" s="361"/>
      <c r="AN88" s="361"/>
      <c r="AO88" s="361"/>
    </row>
    <row r="89" spans="1:41" s="360" customFormat="1" ht="24.9" customHeight="1">
      <c r="A89" s="414">
        <v>76</v>
      </c>
      <c r="B89" s="589" t="str">
        <f>IF(基本情報入力シート!C128="","",基本情報入力シート!C128)</f>
        <v/>
      </c>
      <c r="C89" s="590"/>
      <c r="D89" s="590"/>
      <c r="E89" s="590"/>
      <c r="F89" s="590"/>
      <c r="G89" s="590"/>
      <c r="H89" s="590"/>
      <c r="I89" s="591"/>
      <c r="J89" s="391" t="str">
        <f>IF(基本情報入力シート!M128="","",基本情報入力シート!M128)</f>
        <v/>
      </c>
      <c r="K89" s="392" t="str">
        <f>IF(基本情報入力シート!R128="","",基本情報入力シート!R128)</f>
        <v/>
      </c>
      <c r="L89" s="392" t="str">
        <f>IF(基本情報入力シート!W128="","",基本情報入力シート!W128)</f>
        <v/>
      </c>
      <c r="M89" s="393" t="str">
        <f>IF(基本情報入力シート!X128="","",基本情報入力シート!X128)</f>
        <v/>
      </c>
      <c r="N89" s="394" t="str">
        <f>IF(基本情報入力シート!Y128="","",基本情報入力シート!Y128)</f>
        <v/>
      </c>
      <c r="O89" s="48"/>
      <c r="P89" s="675"/>
      <c r="Q89" s="676"/>
      <c r="R89" s="522" t="str">
        <f>IFERROR(IF(OR('別紙様式3-2（４・５月）'!Z91="ベア加算",'別紙様式3-2（４・５月）'!R91=""),"",P89*VLOOKUP(N89,【参考】数式用!$AD$2:$AH$37,MATCH(O89,【参考】数式用!$K$4:$N$4,0)+1,0)),"")</f>
        <v/>
      </c>
      <c r="S89" s="72"/>
      <c r="T89" s="677"/>
      <c r="U89" s="678"/>
      <c r="V89" s="520" t="str">
        <f>IFERROR(IF(AND('別紙様式3-2（４・５月）'!O91="",O89&lt;&gt;""),P89,P89*VLOOKUP(AF89,【参考】数式用4!$EY$3:$GF$106,MATCH(N89,【参考】数式用4!$EY$2:$GF$2,0))),"")</f>
        <v/>
      </c>
      <c r="W89" s="49"/>
      <c r="X89" s="71"/>
      <c r="Y89" s="728" t="str">
        <f>IFERROR(IF(OR('別紙様式3-2（４・５月）'!Z91="ベア加算",'別紙様式3-2（４・５月）'!R91=""),"",X89*VLOOKUP(N89,【参考】数式用!$AD$2:$AH$37,MATCH(W89,【参考】数式用!$K$4:$N$4,0)+1,0)),"")</f>
        <v/>
      </c>
      <c r="Z89" s="729"/>
      <c r="AA89" s="72"/>
      <c r="AB89" s="73"/>
      <c r="AC89" s="526" t="str">
        <f>IFERROR(IF(AND('別紙様式3-2（４・５月）'!O91="",W89&lt;&gt;"",W89&lt;&gt;"―"),X89,X89*VLOOKUP(AG89,【参考】数式用4!$EY$3:$GF$106,MATCH(N89,【参考】数式用4!$EY$2:$GF$2,0))),"")</f>
        <v/>
      </c>
      <c r="AD89" s="515" t="str">
        <f t="shared" si="2"/>
        <v/>
      </c>
      <c r="AE89" s="517" t="str">
        <f t="shared" si="3"/>
        <v/>
      </c>
      <c r="AF89" s="413" t="str">
        <f>IF(O89="","",'別紙様式3-2（４・５月）'!O91&amp;'別紙様式3-2（４・５月）'!P91&amp;'別紙様式3-2（４・５月）'!Q91&amp;"から"&amp;O89)</f>
        <v/>
      </c>
      <c r="AG89" s="413" t="str">
        <f>IF(OR(W89="",W89="―"),"",'別紙様式3-2（４・５月）'!O91&amp;'別紙様式3-2（４・５月）'!P91&amp;'別紙様式3-2（４・５月）'!Q91&amp;"から"&amp;W89)</f>
        <v/>
      </c>
      <c r="AH89" s="361"/>
      <c r="AI89" s="361"/>
      <c r="AJ89" s="361"/>
      <c r="AK89" s="361"/>
      <c r="AL89" s="361"/>
      <c r="AM89" s="361"/>
      <c r="AN89" s="361"/>
      <c r="AO89" s="361"/>
    </row>
    <row r="90" spans="1:41" s="360" customFormat="1" ht="24.9" customHeight="1">
      <c r="A90" s="414">
        <v>77</v>
      </c>
      <c r="B90" s="589" t="str">
        <f>IF(基本情報入力シート!C129="","",基本情報入力シート!C129)</f>
        <v/>
      </c>
      <c r="C90" s="590"/>
      <c r="D90" s="590"/>
      <c r="E90" s="590"/>
      <c r="F90" s="590"/>
      <c r="G90" s="590"/>
      <c r="H90" s="590"/>
      <c r="I90" s="591"/>
      <c r="J90" s="391" t="str">
        <f>IF(基本情報入力シート!M129="","",基本情報入力シート!M129)</f>
        <v/>
      </c>
      <c r="K90" s="392" t="str">
        <f>IF(基本情報入力シート!R129="","",基本情報入力シート!R129)</f>
        <v/>
      </c>
      <c r="L90" s="392" t="str">
        <f>IF(基本情報入力シート!W129="","",基本情報入力シート!W129)</f>
        <v/>
      </c>
      <c r="M90" s="393" t="str">
        <f>IF(基本情報入力シート!X129="","",基本情報入力シート!X129)</f>
        <v/>
      </c>
      <c r="N90" s="394" t="str">
        <f>IF(基本情報入力シート!Y129="","",基本情報入力シート!Y129)</f>
        <v/>
      </c>
      <c r="O90" s="48"/>
      <c r="P90" s="675"/>
      <c r="Q90" s="676"/>
      <c r="R90" s="522" t="str">
        <f>IFERROR(IF(OR('別紙様式3-2（４・５月）'!Z92="ベア加算",'別紙様式3-2（４・５月）'!R92=""),"",P90*VLOOKUP(N90,【参考】数式用!$AD$2:$AH$37,MATCH(O90,【参考】数式用!$K$4:$N$4,0)+1,0)),"")</f>
        <v/>
      </c>
      <c r="S90" s="72"/>
      <c r="T90" s="677"/>
      <c r="U90" s="678"/>
      <c r="V90" s="520" t="str">
        <f>IFERROR(IF(AND('別紙様式3-2（４・５月）'!O92="",O90&lt;&gt;""),P90,P90*VLOOKUP(AF90,【参考】数式用4!$EY$3:$GF$106,MATCH(N90,【参考】数式用4!$EY$2:$GF$2,0))),"")</f>
        <v/>
      </c>
      <c r="W90" s="49"/>
      <c r="X90" s="71"/>
      <c r="Y90" s="728" t="str">
        <f>IFERROR(IF(OR('別紙様式3-2（４・５月）'!Z92="ベア加算",'別紙様式3-2（４・５月）'!R92=""),"",X90*VLOOKUP(N90,【参考】数式用!$AD$2:$AH$37,MATCH(W90,【参考】数式用!$K$4:$N$4,0)+1,0)),"")</f>
        <v/>
      </c>
      <c r="Z90" s="729"/>
      <c r="AA90" s="72"/>
      <c r="AB90" s="73"/>
      <c r="AC90" s="526" t="str">
        <f>IFERROR(IF(AND('別紙様式3-2（４・５月）'!O92="",W90&lt;&gt;"",W90&lt;&gt;"―"),X90,X90*VLOOKUP(AG90,【参考】数式用4!$EY$3:$GF$106,MATCH(N90,【参考】数式用4!$EY$2:$GF$2,0))),"")</f>
        <v/>
      </c>
      <c r="AD90" s="515" t="str">
        <f t="shared" si="2"/>
        <v/>
      </c>
      <c r="AE90" s="517" t="str">
        <f t="shared" si="3"/>
        <v/>
      </c>
      <c r="AF90" s="413" t="str">
        <f>IF(O90="","",'別紙様式3-2（４・５月）'!O92&amp;'別紙様式3-2（４・５月）'!P92&amp;'別紙様式3-2（４・５月）'!Q92&amp;"から"&amp;O90)</f>
        <v/>
      </c>
      <c r="AG90" s="413" t="str">
        <f>IF(OR(W90="",W90="―"),"",'別紙様式3-2（４・５月）'!O92&amp;'別紙様式3-2（４・５月）'!P92&amp;'別紙様式3-2（４・５月）'!Q92&amp;"から"&amp;W90)</f>
        <v/>
      </c>
      <c r="AH90" s="361"/>
      <c r="AI90" s="361"/>
      <c r="AJ90" s="361"/>
      <c r="AK90" s="361"/>
      <c r="AL90" s="361"/>
      <c r="AM90" s="361"/>
      <c r="AN90" s="361"/>
      <c r="AO90" s="361"/>
    </row>
    <row r="91" spans="1:41" s="360" customFormat="1" ht="24.9" customHeight="1">
      <c r="A91" s="414">
        <v>78</v>
      </c>
      <c r="B91" s="589" t="str">
        <f>IF(基本情報入力シート!C130="","",基本情報入力シート!C130)</f>
        <v/>
      </c>
      <c r="C91" s="590"/>
      <c r="D91" s="590"/>
      <c r="E91" s="590"/>
      <c r="F91" s="590"/>
      <c r="G91" s="590"/>
      <c r="H91" s="590"/>
      <c r="I91" s="591"/>
      <c r="J91" s="391" t="str">
        <f>IF(基本情報入力シート!M130="","",基本情報入力シート!M130)</f>
        <v/>
      </c>
      <c r="K91" s="392" t="str">
        <f>IF(基本情報入力シート!R130="","",基本情報入力シート!R130)</f>
        <v/>
      </c>
      <c r="L91" s="392" t="str">
        <f>IF(基本情報入力シート!W130="","",基本情報入力シート!W130)</f>
        <v/>
      </c>
      <c r="M91" s="393" t="str">
        <f>IF(基本情報入力シート!X130="","",基本情報入力シート!X130)</f>
        <v/>
      </c>
      <c r="N91" s="394" t="str">
        <f>IF(基本情報入力シート!Y130="","",基本情報入力シート!Y130)</f>
        <v/>
      </c>
      <c r="O91" s="48"/>
      <c r="P91" s="675"/>
      <c r="Q91" s="676"/>
      <c r="R91" s="522" t="str">
        <f>IFERROR(IF(OR('別紙様式3-2（４・５月）'!Z93="ベア加算",'別紙様式3-2（４・５月）'!R93=""),"",P91*VLOOKUP(N91,【参考】数式用!$AD$2:$AH$37,MATCH(O91,【参考】数式用!$K$4:$N$4,0)+1,0)),"")</f>
        <v/>
      </c>
      <c r="S91" s="72"/>
      <c r="T91" s="677"/>
      <c r="U91" s="678"/>
      <c r="V91" s="520" t="str">
        <f>IFERROR(IF(AND('別紙様式3-2（４・５月）'!O93="",O91&lt;&gt;""),P91,P91*VLOOKUP(AF91,【参考】数式用4!$EY$3:$GF$106,MATCH(N91,【参考】数式用4!$EY$2:$GF$2,0))),"")</f>
        <v/>
      </c>
      <c r="W91" s="49"/>
      <c r="X91" s="71"/>
      <c r="Y91" s="728" t="str">
        <f>IFERROR(IF(OR('別紙様式3-2（４・５月）'!Z93="ベア加算",'別紙様式3-2（４・５月）'!R93=""),"",X91*VLOOKUP(N91,【参考】数式用!$AD$2:$AH$37,MATCH(W91,【参考】数式用!$K$4:$N$4,0)+1,0)),"")</f>
        <v/>
      </c>
      <c r="Z91" s="729"/>
      <c r="AA91" s="72"/>
      <c r="AB91" s="73"/>
      <c r="AC91" s="526" t="str">
        <f>IFERROR(IF(AND('別紙様式3-2（４・５月）'!O93="",W91&lt;&gt;"",W91&lt;&gt;"―"),X91,X91*VLOOKUP(AG91,【参考】数式用4!$EY$3:$GF$106,MATCH(N91,【参考】数式用4!$EY$2:$GF$2,0))),"")</f>
        <v/>
      </c>
      <c r="AD91" s="515" t="str">
        <f t="shared" si="2"/>
        <v/>
      </c>
      <c r="AE91" s="517" t="str">
        <f t="shared" si="3"/>
        <v/>
      </c>
      <c r="AF91" s="413" t="str">
        <f>IF(O91="","",'別紙様式3-2（４・５月）'!O93&amp;'別紙様式3-2（４・５月）'!P93&amp;'別紙様式3-2（４・５月）'!Q93&amp;"から"&amp;O91)</f>
        <v/>
      </c>
      <c r="AG91" s="413" t="str">
        <f>IF(OR(W91="",W91="―"),"",'別紙様式3-2（４・５月）'!O93&amp;'別紙様式3-2（４・５月）'!P93&amp;'別紙様式3-2（４・５月）'!Q93&amp;"から"&amp;W91)</f>
        <v/>
      </c>
      <c r="AH91" s="361"/>
      <c r="AI91" s="361"/>
      <c r="AJ91" s="361"/>
      <c r="AK91" s="361"/>
      <c r="AL91" s="361"/>
      <c r="AM91" s="361"/>
      <c r="AN91" s="361"/>
      <c r="AO91" s="361"/>
    </row>
    <row r="92" spans="1:41" s="360" customFormat="1" ht="24.9" customHeight="1">
      <c r="A92" s="414">
        <v>79</v>
      </c>
      <c r="B92" s="589" t="str">
        <f>IF(基本情報入力シート!C131="","",基本情報入力シート!C131)</f>
        <v/>
      </c>
      <c r="C92" s="590"/>
      <c r="D92" s="590"/>
      <c r="E92" s="590"/>
      <c r="F92" s="590"/>
      <c r="G92" s="590"/>
      <c r="H92" s="590"/>
      <c r="I92" s="591"/>
      <c r="J92" s="391" t="str">
        <f>IF(基本情報入力シート!M131="","",基本情報入力シート!M131)</f>
        <v/>
      </c>
      <c r="K92" s="392" t="str">
        <f>IF(基本情報入力シート!R131="","",基本情報入力シート!R131)</f>
        <v/>
      </c>
      <c r="L92" s="392" t="str">
        <f>IF(基本情報入力シート!W131="","",基本情報入力シート!W131)</f>
        <v/>
      </c>
      <c r="M92" s="393" t="str">
        <f>IF(基本情報入力シート!X131="","",基本情報入力シート!X131)</f>
        <v/>
      </c>
      <c r="N92" s="394" t="str">
        <f>IF(基本情報入力シート!Y131="","",基本情報入力シート!Y131)</f>
        <v/>
      </c>
      <c r="O92" s="48"/>
      <c r="P92" s="675"/>
      <c r="Q92" s="676"/>
      <c r="R92" s="522" t="str">
        <f>IFERROR(IF(OR('別紙様式3-2（４・５月）'!Z94="ベア加算",'別紙様式3-2（４・５月）'!R94=""),"",P92*VLOOKUP(N92,【参考】数式用!$AD$2:$AH$37,MATCH(O92,【参考】数式用!$K$4:$N$4,0)+1,0)),"")</f>
        <v/>
      </c>
      <c r="S92" s="72"/>
      <c r="T92" s="677"/>
      <c r="U92" s="678"/>
      <c r="V92" s="520" t="str">
        <f>IFERROR(IF(AND('別紙様式3-2（４・５月）'!O94="",O92&lt;&gt;""),P92,P92*VLOOKUP(AF92,【参考】数式用4!$EY$3:$GF$106,MATCH(N92,【参考】数式用4!$EY$2:$GF$2,0))),"")</f>
        <v/>
      </c>
      <c r="W92" s="49"/>
      <c r="X92" s="71"/>
      <c r="Y92" s="728" t="str">
        <f>IFERROR(IF(OR('別紙様式3-2（４・５月）'!Z94="ベア加算",'別紙様式3-2（４・５月）'!R94=""),"",X92*VLOOKUP(N92,【参考】数式用!$AD$2:$AH$37,MATCH(W92,【参考】数式用!$K$4:$N$4,0)+1,0)),"")</f>
        <v/>
      </c>
      <c r="Z92" s="729"/>
      <c r="AA92" s="72"/>
      <c r="AB92" s="73"/>
      <c r="AC92" s="526" t="str">
        <f>IFERROR(IF(AND('別紙様式3-2（４・５月）'!O94="",W92&lt;&gt;"",W92&lt;&gt;"―"),X92,X92*VLOOKUP(AG92,【参考】数式用4!$EY$3:$GF$106,MATCH(N92,【参考】数式用4!$EY$2:$GF$2,0))),"")</f>
        <v/>
      </c>
      <c r="AD92" s="515" t="str">
        <f t="shared" si="2"/>
        <v/>
      </c>
      <c r="AE92" s="517" t="str">
        <f t="shared" si="3"/>
        <v/>
      </c>
      <c r="AF92" s="413" t="str">
        <f>IF(O92="","",'別紙様式3-2（４・５月）'!O94&amp;'別紙様式3-2（４・５月）'!P94&amp;'別紙様式3-2（４・５月）'!Q94&amp;"から"&amp;O92)</f>
        <v/>
      </c>
      <c r="AG92" s="413" t="str">
        <f>IF(OR(W92="",W92="―"),"",'別紙様式3-2（４・５月）'!O94&amp;'別紙様式3-2（４・５月）'!P94&amp;'別紙様式3-2（４・５月）'!Q94&amp;"から"&amp;W92)</f>
        <v/>
      </c>
      <c r="AH92" s="361"/>
      <c r="AI92" s="361"/>
      <c r="AJ92" s="361"/>
      <c r="AK92" s="361"/>
      <c r="AL92" s="361"/>
      <c r="AM92" s="361"/>
      <c r="AN92" s="361"/>
      <c r="AO92" s="361"/>
    </row>
    <row r="93" spans="1:41" s="360" customFormat="1" ht="24.9" customHeight="1">
      <c r="A93" s="414">
        <v>80</v>
      </c>
      <c r="B93" s="589" t="str">
        <f>IF(基本情報入力シート!C132="","",基本情報入力シート!C132)</f>
        <v/>
      </c>
      <c r="C93" s="590"/>
      <c r="D93" s="590"/>
      <c r="E93" s="590"/>
      <c r="F93" s="590"/>
      <c r="G93" s="590"/>
      <c r="H93" s="590"/>
      <c r="I93" s="591"/>
      <c r="J93" s="391" t="str">
        <f>IF(基本情報入力シート!M132="","",基本情報入力シート!M132)</f>
        <v/>
      </c>
      <c r="K93" s="392" t="str">
        <f>IF(基本情報入力シート!R132="","",基本情報入力シート!R132)</f>
        <v/>
      </c>
      <c r="L93" s="392" t="str">
        <f>IF(基本情報入力シート!W132="","",基本情報入力シート!W132)</f>
        <v/>
      </c>
      <c r="M93" s="393" t="str">
        <f>IF(基本情報入力シート!X132="","",基本情報入力シート!X132)</f>
        <v/>
      </c>
      <c r="N93" s="394" t="str">
        <f>IF(基本情報入力シート!Y132="","",基本情報入力シート!Y132)</f>
        <v/>
      </c>
      <c r="O93" s="48"/>
      <c r="P93" s="675"/>
      <c r="Q93" s="676"/>
      <c r="R93" s="522" t="str">
        <f>IFERROR(IF(OR('別紙様式3-2（４・５月）'!Z95="ベア加算",'別紙様式3-2（４・５月）'!R95=""),"",P93*VLOOKUP(N93,【参考】数式用!$AD$2:$AH$37,MATCH(O93,【参考】数式用!$K$4:$N$4,0)+1,0)),"")</f>
        <v/>
      </c>
      <c r="S93" s="72"/>
      <c r="T93" s="677"/>
      <c r="U93" s="678"/>
      <c r="V93" s="520" t="str">
        <f>IFERROR(IF(AND('別紙様式3-2（４・５月）'!O95="",O93&lt;&gt;""),P93,P93*VLOOKUP(AF93,【参考】数式用4!$EY$3:$GF$106,MATCH(N93,【参考】数式用4!$EY$2:$GF$2,0))),"")</f>
        <v/>
      </c>
      <c r="W93" s="49"/>
      <c r="X93" s="71"/>
      <c r="Y93" s="728" t="str">
        <f>IFERROR(IF(OR('別紙様式3-2（４・５月）'!Z95="ベア加算",'別紙様式3-2（４・５月）'!R95=""),"",X93*VLOOKUP(N93,【参考】数式用!$AD$2:$AH$37,MATCH(W93,【参考】数式用!$K$4:$N$4,0)+1,0)),"")</f>
        <v/>
      </c>
      <c r="Z93" s="729"/>
      <c r="AA93" s="72"/>
      <c r="AB93" s="73"/>
      <c r="AC93" s="526" t="str">
        <f>IFERROR(IF(AND('別紙様式3-2（４・５月）'!O95="",W93&lt;&gt;"",W93&lt;&gt;"―"),X93,X93*VLOOKUP(AG93,【参考】数式用4!$EY$3:$GF$106,MATCH(N93,【参考】数式用4!$EY$2:$GF$2,0))),"")</f>
        <v/>
      </c>
      <c r="AD93" s="515" t="str">
        <f t="shared" si="2"/>
        <v/>
      </c>
      <c r="AE93" s="517" t="str">
        <f t="shared" si="3"/>
        <v/>
      </c>
      <c r="AF93" s="413" t="str">
        <f>IF(O93="","",'別紙様式3-2（４・５月）'!O95&amp;'別紙様式3-2（４・５月）'!P95&amp;'別紙様式3-2（４・５月）'!Q95&amp;"から"&amp;O93)</f>
        <v/>
      </c>
      <c r="AG93" s="413" t="str">
        <f>IF(OR(W93="",W93="―"),"",'別紙様式3-2（４・５月）'!O95&amp;'別紙様式3-2（４・５月）'!P95&amp;'別紙様式3-2（４・５月）'!Q95&amp;"から"&amp;W93)</f>
        <v/>
      </c>
      <c r="AH93" s="361"/>
      <c r="AI93" s="361"/>
      <c r="AJ93" s="361"/>
      <c r="AK93" s="361"/>
      <c r="AL93" s="361"/>
      <c r="AM93" s="361"/>
      <c r="AN93" s="361"/>
      <c r="AO93" s="361"/>
    </row>
    <row r="94" spans="1:41" s="360" customFormat="1" ht="24.9" customHeight="1">
      <c r="A94" s="414">
        <v>81</v>
      </c>
      <c r="B94" s="589" t="str">
        <f>IF(基本情報入力シート!C133="","",基本情報入力シート!C133)</f>
        <v/>
      </c>
      <c r="C94" s="590"/>
      <c r="D94" s="590"/>
      <c r="E94" s="590"/>
      <c r="F94" s="590"/>
      <c r="G94" s="590"/>
      <c r="H94" s="590"/>
      <c r="I94" s="591"/>
      <c r="J94" s="391" t="str">
        <f>IF(基本情報入力シート!M133="","",基本情報入力シート!M133)</f>
        <v/>
      </c>
      <c r="K94" s="392" t="str">
        <f>IF(基本情報入力シート!R133="","",基本情報入力シート!R133)</f>
        <v/>
      </c>
      <c r="L94" s="392" t="str">
        <f>IF(基本情報入力シート!W133="","",基本情報入力シート!W133)</f>
        <v/>
      </c>
      <c r="M94" s="393" t="str">
        <f>IF(基本情報入力シート!X133="","",基本情報入力シート!X133)</f>
        <v/>
      </c>
      <c r="N94" s="394" t="str">
        <f>IF(基本情報入力シート!Y133="","",基本情報入力シート!Y133)</f>
        <v/>
      </c>
      <c r="O94" s="48"/>
      <c r="P94" s="675"/>
      <c r="Q94" s="676"/>
      <c r="R94" s="522" t="str">
        <f>IFERROR(IF(OR('別紙様式3-2（４・５月）'!Z96="ベア加算",'別紙様式3-2（４・５月）'!R96=""),"",P94*VLOOKUP(N94,【参考】数式用!$AD$2:$AH$37,MATCH(O94,【参考】数式用!$K$4:$N$4,0)+1,0)),"")</f>
        <v/>
      </c>
      <c r="S94" s="72"/>
      <c r="T94" s="677"/>
      <c r="U94" s="678"/>
      <c r="V94" s="520" t="str">
        <f>IFERROR(IF(AND('別紙様式3-2（４・５月）'!O96="",O94&lt;&gt;""),P94,P94*VLOOKUP(AF94,【参考】数式用4!$EY$3:$GF$106,MATCH(N94,【参考】数式用4!$EY$2:$GF$2,0))),"")</f>
        <v/>
      </c>
      <c r="W94" s="49"/>
      <c r="X94" s="71"/>
      <c r="Y94" s="728" t="str">
        <f>IFERROR(IF(OR('別紙様式3-2（４・５月）'!Z96="ベア加算",'別紙様式3-2（４・５月）'!R96=""),"",X94*VLOOKUP(N94,【参考】数式用!$AD$2:$AH$37,MATCH(W94,【参考】数式用!$K$4:$N$4,0)+1,0)),"")</f>
        <v/>
      </c>
      <c r="Z94" s="729"/>
      <c r="AA94" s="72"/>
      <c r="AB94" s="73"/>
      <c r="AC94" s="526" t="str">
        <f>IFERROR(IF(AND('別紙様式3-2（４・５月）'!O96="",W94&lt;&gt;"",W94&lt;&gt;"―"),X94,X94*VLOOKUP(AG94,【参考】数式用4!$EY$3:$GF$106,MATCH(N94,【参考】数式用4!$EY$2:$GF$2,0))),"")</f>
        <v/>
      </c>
      <c r="AD94" s="515" t="str">
        <f t="shared" si="2"/>
        <v/>
      </c>
      <c r="AE94" s="517" t="str">
        <f t="shared" si="3"/>
        <v/>
      </c>
      <c r="AF94" s="413" t="str">
        <f>IF(O94="","",'別紙様式3-2（４・５月）'!O96&amp;'別紙様式3-2（４・５月）'!P96&amp;'別紙様式3-2（４・５月）'!Q96&amp;"から"&amp;O94)</f>
        <v/>
      </c>
      <c r="AG94" s="413" t="str">
        <f>IF(OR(W94="",W94="―"),"",'別紙様式3-2（４・５月）'!O96&amp;'別紙様式3-2（４・５月）'!P96&amp;'別紙様式3-2（４・５月）'!Q96&amp;"から"&amp;W94)</f>
        <v/>
      </c>
      <c r="AH94" s="361"/>
      <c r="AI94" s="361"/>
      <c r="AJ94" s="361"/>
      <c r="AK94" s="361"/>
      <c r="AL94" s="361"/>
      <c r="AM94" s="361"/>
      <c r="AN94" s="361"/>
      <c r="AO94" s="361"/>
    </row>
    <row r="95" spans="1:41" s="360" customFormat="1" ht="24.9" customHeight="1">
      <c r="A95" s="414">
        <v>82</v>
      </c>
      <c r="B95" s="589" t="str">
        <f>IF(基本情報入力シート!C134="","",基本情報入力シート!C134)</f>
        <v/>
      </c>
      <c r="C95" s="590"/>
      <c r="D95" s="590"/>
      <c r="E95" s="590"/>
      <c r="F95" s="590"/>
      <c r="G95" s="590"/>
      <c r="H95" s="590"/>
      <c r="I95" s="591"/>
      <c r="J95" s="391" t="str">
        <f>IF(基本情報入力シート!M134="","",基本情報入力シート!M134)</f>
        <v/>
      </c>
      <c r="K95" s="392" t="str">
        <f>IF(基本情報入力シート!R134="","",基本情報入力シート!R134)</f>
        <v/>
      </c>
      <c r="L95" s="392" t="str">
        <f>IF(基本情報入力シート!W134="","",基本情報入力シート!W134)</f>
        <v/>
      </c>
      <c r="M95" s="393" t="str">
        <f>IF(基本情報入力シート!X134="","",基本情報入力シート!X134)</f>
        <v/>
      </c>
      <c r="N95" s="394" t="str">
        <f>IF(基本情報入力シート!Y134="","",基本情報入力シート!Y134)</f>
        <v/>
      </c>
      <c r="O95" s="48"/>
      <c r="P95" s="675"/>
      <c r="Q95" s="676"/>
      <c r="R95" s="522" t="str">
        <f>IFERROR(IF(OR('別紙様式3-2（４・５月）'!Z97="ベア加算",'別紙様式3-2（４・５月）'!R97=""),"",P95*VLOOKUP(N95,【参考】数式用!$AD$2:$AH$37,MATCH(O95,【参考】数式用!$K$4:$N$4,0)+1,0)),"")</f>
        <v/>
      </c>
      <c r="S95" s="72"/>
      <c r="T95" s="677"/>
      <c r="U95" s="678"/>
      <c r="V95" s="520" t="str">
        <f>IFERROR(IF(AND('別紙様式3-2（４・５月）'!O97="",O95&lt;&gt;""),P95,P95*VLOOKUP(AF95,【参考】数式用4!$EY$3:$GF$106,MATCH(N95,【参考】数式用4!$EY$2:$GF$2,0))),"")</f>
        <v/>
      </c>
      <c r="W95" s="49"/>
      <c r="X95" s="71"/>
      <c r="Y95" s="728" t="str">
        <f>IFERROR(IF(OR('別紙様式3-2（４・５月）'!Z97="ベア加算",'別紙様式3-2（４・５月）'!R97=""),"",X95*VLOOKUP(N95,【参考】数式用!$AD$2:$AH$37,MATCH(W95,【参考】数式用!$K$4:$N$4,0)+1,0)),"")</f>
        <v/>
      </c>
      <c r="Z95" s="729"/>
      <c r="AA95" s="72"/>
      <c r="AB95" s="73"/>
      <c r="AC95" s="526" t="str">
        <f>IFERROR(IF(AND('別紙様式3-2（４・５月）'!O97="",W95&lt;&gt;"",W95&lt;&gt;"―"),X95,X95*VLOOKUP(AG95,【参考】数式用4!$EY$3:$GF$106,MATCH(N95,【参考】数式用4!$EY$2:$GF$2,0))),"")</f>
        <v/>
      </c>
      <c r="AD95" s="515" t="str">
        <f t="shared" si="2"/>
        <v/>
      </c>
      <c r="AE95" s="517" t="str">
        <f t="shared" si="3"/>
        <v/>
      </c>
      <c r="AF95" s="413" t="str">
        <f>IF(O95="","",'別紙様式3-2（４・５月）'!O97&amp;'別紙様式3-2（４・５月）'!P97&amp;'別紙様式3-2（４・５月）'!Q97&amp;"から"&amp;O95)</f>
        <v/>
      </c>
      <c r="AG95" s="413" t="str">
        <f>IF(OR(W95="",W95="―"),"",'別紙様式3-2（４・５月）'!O97&amp;'別紙様式3-2（４・５月）'!P97&amp;'別紙様式3-2（４・５月）'!Q97&amp;"から"&amp;W95)</f>
        <v/>
      </c>
      <c r="AH95" s="361"/>
      <c r="AI95" s="361"/>
      <c r="AJ95" s="361"/>
      <c r="AK95" s="361"/>
      <c r="AL95" s="361"/>
      <c r="AM95" s="361"/>
      <c r="AN95" s="361"/>
      <c r="AO95" s="361"/>
    </row>
    <row r="96" spans="1:41" s="360" customFormat="1" ht="24.9" customHeight="1">
      <c r="A96" s="414">
        <v>83</v>
      </c>
      <c r="B96" s="589" t="str">
        <f>IF(基本情報入力シート!C135="","",基本情報入力シート!C135)</f>
        <v/>
      </c>
      <c r="C96" s="590"/>
      <c r="D96" s="590"/>
      <c r="E96" s="590"/>
      <c r="F96" s="590"/>
      <c r="G96" s="590"/>
      <c r="H96" s="590"/>
      <c r="I96" s="591"/>
      <c r="J96" s="391" t="str">
        <f>IF(基本情報入力シート!M135="","",基本情報入力シート!M135)</f>
        <v/>
      </c>
      <c r="K96" s="392" t="str">
        <f>IF(基本情報入力シート!R135="","",基本情報入力シート!R135)</f>
        <v/>
      </c>
      <c r="L96" s="392" t="str">
        <f>IF(基本情報入力シート!W135="","",基本情報入力シート!W135)</f>
        <v/>
      </c>
      <c r="M96" s="393" t="str">
        <f>IF(基本情報入力シート!X135="","",基本情報入力シート!X135)</f>
        <v/>
      </c>
      <c r="N96" s="394" t="str">
        <f>IF(基本情報入力シート!Y135="","",基本情報入力シート!Y135)</f>
        <v/>
      </c>
      <c r="O96" s="48"/>
      <c r="P96" s="675"/>
      <c r="Q96" s="676"/>
      <c r="R96" s="522" t="str">
        <f>IFERROR(IF(OR('別紙様式3-2（４・５月）'!Z98="ベア加算",'別紙様式3-2（４・５月）'!R98=""),"",P96*VLOOKUP(N96,【参考】数式用!$AD$2:$AH$37,MATCH(O96,【参考】数式用!$K$4:$N$4,0)+1,0)),"")</f>
        <v/>
      </c>
      <c r="S96" s="72"/>
      <c r="T96" s="677"/>
      <c r="U96" s="678"/>
      <c r="V96" s="520" t="str">
        <f>IFERROR(IF(AND('別紙様式3-2（４・５月）'!O98="",O96&lt;&gt;""),P96,P96*VLOOKUP(AF96,【参考】数式用4!$EY$3:$GF$106,MATCH(N96,【参考】数式用4!$EY$2:$GF$2,0))),"")</f>
        <v/>
      </c>
      <c r="W96" s="49"/>
      <c r="X96" s="71"/>
      <c r="Y96" s="728" t="str">
        <f>IFERROR(IF(OR('別紙様式3-2（４・５月）'!Z98="ベア加算",'別紙様式3-2（４・５月）'!R98=""),"",X96*VLOOKUP(N96,【参考】数式用!$AD$2:$AH$37,MATCH(W96,【参考】数式用!$K$4:$N$4,0)+1,0)),"")</f>
        <v/>
      </c>
      <c r="Z96" s="729"/>
      <c r="AA96" s="72"/>
      <c r="AB96" s="73"/>
      <c r="AC96" s="526" t="str">
        <f>IFERROR(IF(AND('別紙様式3-2（４・５月）'!O98="",W96&lt;&gt;"",W96&lt;&gt;"―"),X96,X96*VLOOKUP(AG96,【参考】数式用4!$EY$3:$GF$106,MATCH(N96,【参考】数式用4!$EY$2:$GF$2,0))),"")</f>
        <v/>
      </c>
      <c r="AD96" s="515" t="str">
        <f t="shared" si="2"/>
        <v/>
      </c>
      <c r="AE96" s="517" t="str">
        <f t="shared" si="3"/>
        <v/>
      </c>
      <c r="AF96" s="413" t="str">
        <f>IF(O96="","",'別紙様式3-2（４・５月）'!O98&amp;'別紙様式3-2（４・５月）'!P98&amp;'別紙様式3-2（４・５月）'!Q98&amp;"から"&amp;O96)</f>
        <v/>
      </c>
      <c r="AG96" s="413" t="str">
        <f>IF(OR(W96="",W96="―"),"",'別紙様式3-2（４・５月）'!O98&amp;'別紙様式3-2（４・５月）'!P98&amp;'別紙様式3-2（４・５月）'!Q98&amp;"から"&amp;W96)</f>
        <v/>
      </c>
      <c r="AH96" s="361"/>
      <c r="AI96" s="361"/>
      <c r="AJ96" s="361"/>
      <c r="AK96" s="361"/>
      <c r="AL96" s="361"/>
      <c r="AM96" s="361"/>
      <c r="AN96" s="361"/>
      <c r="AO96" s="361"/>
    </row>
    <row r="97" spans="1:41" s="360" customFormat="1" ht="24.9" customHeight="1">
      <c r="A97" s="414">
        <v>84</v>
      </c>
      <c r="B97" s="589" t="str">
        <f>IF(基本情報入力シート!C136="","",基本情報入力シート!C136)</f>
        <v/>
      </c>
      <c r="C97" s="590"/>
      <c r="D97" s="590"/>
      <c r="E97" s="590"/>
      <c r="F97" s="590"/>
      <c r="G97" s="590"/>
      <c r="H97" s="590"/>
      <c r="I97" s="591"/>
      <c r="J97" s="391" t="str">
        <f>IF(基本情報入力シート!M136="","",基本情報入力シート!M136)</f>
        <v/>
      </c>
      <c r="K97" s="392" t="str">
        <f>IF(基本情報入力シート!R136="","",基本情報入力シート!R136)</f>
        <v/>
      </c>
      <c r="L97" s="392" t="str">
        <f>IF(基本情報入力シート!W136="","",基本情報入力シート!W136)</f>
        <v/>
      </c>
      <c r="M97" s="393" t="str">
        <f>IF(基本情報入力シート!X136="","",基本情報入力シート!X136)</f>
        <v/>
      </c>
      <c r="N97" s="394" t="str">
        <f>IF(基本情報入力シート!Y136="","",基本情報入力シート!Y136)</f>
        <v/>
      </c>
      <c r="O97" s="48"/>
      <c r="P97" s="675"/>
      <c r="Q97" s="676"/>
      <c r="R97" s="522" t="str">
        <f>IFERROR(IF(OR('別紙様式3-2（４・５月）'!Z99="ベア加算",'別紙様式3-2（４・５月）'!R99=""),"",P97*VLOOKUP(N97,【参考】数式用!$AD$2:$AH$37,MATCH(O97,【参考】数式用!$K$4:$N$4,0)+1,0)),"")</f>
        <v/>
      </c>
      <c r="S97" s="72"/>
      <c r="T97" s="677"/>
      <c r="U97" s="678"/>
      <c r="V97" s="520" t="str">
        <f>IFERROR(IF(AND('別紙様式3-2（４・５月）'!O99="",O97&lt;&gt;""),P97,P97*VLOOKUP(AF97,【参考】数式用4!$EY$3:$GF$106,MATCH(N97,【参考】数式用4!$EY$2:$GF$2,0))),"")</f>
        <v/>
      </c>
      <c r="W97" s="49"/>
      <c r="X97" s="71"/>
      <c r="Y97" s="728" t="str">
        <f>IFERROR(IF(OR('別紙様式3-2（４・５月）'!Z99="ベア加算",'別紙様式3-2（４・５月）'!R99=""),"",X97*VLOOKUP(N97,【参考】数式用!$AD$2:$AH$37,MATCH(W97,【参考】数式用!$K$4:$N$4,0)+1,0)),"")</f>
        <v/>
      </c>
      <c r="Z97" s="729"/>
      <c r="AA97" s="72"/>
      <c r="AB97" s="73"/>
      <c r="AC97" s="526" t="str">
        <f>IFERROR(IF(AND('別紙様式3-2（４・５月）'!O99="",W97&lt;&gt;"",W97&lt;&gt;"―"),X97,X97*VLOOKUP(AG97,【参考】数式用4!$EY$3:$GF$106,MATCH(N97,【参考】数式用4!$EY$2:$GF$2,0))),"")</f>
        <v/>
      </c>
      <c r="AD97" s="515" t="str">
        <f t="shared" si="2"/>
        <v/>
      </c>
      <c r="AE97" s="517" t="str">
        <f t="shared" si="3"/>
        <v/>
      </c>
      <c r="AF97" s="413" t="str">
        <f>IF(O97="","",'別紙様式3-2（４・５月）'!O99&amp;'別紙様式3-2（４・５月）'!P99&amp;'別紙様式3-2（４・５月）'!Q99&amp;"から"&amp;O97)</f>
        <v/>
      </c>
      <c r="AG97" s="413" t="str">
        <f>IF(OR(W97="",W97="―"),"",'別紙様式3-2（４・５月）'!O99&amp;'別紙様式3-2（４・５月）'!P99&amp;'別紙様式3-2（４・５月）'!Q99&amp;"から"&amp;W97)</f>
        <v/>
      </c>
      <c r="AH97" s="361"/>
      <c r="AI97" s="361"/>
      <c r="AJ97" s="361"/>
      <c r="AK97" s="361"/>
      <c r="AL97" s="361"/>
      <c r="AM97" s="361"/>
      <c r="AN97" s="361"/>
      <c r="AO97" s="361"/>
    </row>
    <row r="98" spans="1:41" s="360" customFormat="1" ht="24.9" customHeight="1">
      <c r="A98" s="414">
        <v>85</v>
      </c>
      <c r="B98" s="589" t="str">
        <f>IF(基本情報入力シート!C137="","",基本情報入力シート!C137)</f>
        <v/>
      </c>
      <c r="C98" s="590"/>
      <c r="D98" s="590"/>
      <c r="E98" s="590"/>
      <c r="F98" s="590"/>
      <c r="G98" s="590"/>
      <c r="H98" s="590"/>
      <c r="I98" s="591"/>
      <c r="J98" s="391" t="str">
        <f>IF(基本情報入力シート!M137="","",基本情報入力シート!M137)</f>
        <v/>
      </c>
      <c r="K98" s="392" t="str">
        <f>IF(基本情報入力シート!R137="","",基本情報入力シート!R137)</f>
        <v/>
      </c>
      <c r="L98" s="392" t="str">
        <f>IF(基本情報入力シート!W137="","",基本情報入力シート!W137)</f>
        <v/>
      </c>
      <c r="M98" s="393" t="str">
        <f>IF(基本情報入力シート!X137="","",基本情報入力シート!X137)</f>
        <v/>
      </c>
      <c r="N98" s="394" t="str">
        <f>IF(基本情報入力シート!Y137="","",基本情報入力シート!Y137)</f>
        <v/>
      </c>
      <c r="O98" s="48"/>
      <c r="P98" s="675"/>
      <c r="Q98" s="676"/>
      <c r="R98" s="522" t="str">
        <f>IFERROR(IF(OR('別紙様式3-2（４・５月）'!Z100="ベア加算",'別紙様式3-2（４・５月）'!R100=""),"",P98*VLOOKUP(N98,【参考】数式用!$AD$2:$AH$37,MATCH(O98,【参考】数式用!$K$4:$N$4,0)+1,0)),"")</f>
        <v/>
      </c>
      <c r="S98" s="72"/>
      <c r="T98" s="677"/>
      <c r="U98" s="678"/>
      <c r="V98" s="520" t="str">
        <f>IFERROR(IF(AND('別紙様式3-2（４・５月）'!O100="",O98&lt;&gt;""),P98,P98*VLOOKUP(AF98,【参考】数式用4!$EY$3:$GF$106,MATCH(N98,【参考】数式用4!$EY$2:$GF$2,0))),"")</f>
        <v/>
      </c>
      <c r="W98" s="49"/>
      <c r="X98" s="71"/>
      <c r="Y98" s="728" t="str">
        <f>IFERROR(IF(OR('別紙様式3-2（４・５月）'!Z100="ベア加算",'別紙様式3-2（４・５月）'!R100=""),"",X98*VLOOKUP(N98,【参考】数式用!$AD$2:$AH$37,MATCH(W98,【参考】数式用!$K$4:$N$4,0)+1,0)),"")</f>
        <v/>
      </c>
      <c r="Z98" s="729"/>
      <c r="AA98" s="72"/>
      <c r="AB98" s="73"/>
      <c r="AC98" s="526" t="str">
        <f>IFERROR(IF(AND('別紙様式3-2（４・５月）'!O100="",W98&lt;&gt;"",W98&lt;&gt;"―"),X98,X98*VLOOKUP(AG98,【参考】数式用4!$EY$3:$GF$106,MATCH(N98,【参考】数式用4!$EY$2:$GF$2,0))),"")</f>
        <v/>
      </c>
      <c r="AD98" s="515" t="str">
        <f t="shared" si="2"/>
        <v/>
      </c>
      <c r="AE98" s="517" t="str">
        <f t="shared" si="3"/>
        <v/>
      </c>
      <c r="AF98" s="413" t="str">
        <f>IF(O98="","",'別紙様式3-2（４・５月）'!O100&amp;'別紙様式3-2（４・５月）'!P100&amp;'別紙様式3-2（４・５月）'!Q100&amp;"から"&amp;O98)</f>
        <v/>
      </c>
      <c r="AG98" s="413" t="str">
        <f>IF(OR(W98="",W98="―"),"",'別紙様式3-2（４・５月）'!O100&amp;'別紙様式3-2（４・５月）'!P100&amp;'別紙様式3-2（４・５月）'!Q100&amp;"から"&amp;W98)</f>
        <v/>
      </c>
      <c r="AH98" s="361"/>
      <c r="AI98" s="361"/>
      <c r="AJ98" s="361"/>
      <c r="AK98" s="361"/>
      <c r="AL98" s="361"/>
      <c r="AM98" s="361"/>
      <c r="AN98" s="361"/>
      <c r="AO98" s="361"/>
    </row>
    <row r="99" spans="1:41" s="360" customFormat="1" ht="24.9" customHeight="1">
      <c r="A99" s="414">
        <v>86</v>
      </c>
      <c r="B99" s="589" t="str">
        <f>IF(基本情報入力シート!C138="","",基本情報入力シート!C138)</f>
        <v/>
      </c>
      <c r="C99" s="590"/>
      <c r="D99" s="590"/>
      <c r="E99" s="590"/>
      <c r="F99" s="590"/>
      <c r="G99" s="590"/>
      <c r="H99" s="590"/>
      <c r="I99" s="591"/>
      <c r="J99" s="391" t="str">
        <f>IF(基本情報入力シート!M138="","",基本情報入力シート!M138)</f>
        <v/>
      </c>
      <c r="K99" s="392" t="str">
        <f>IF(基本情報入力シート!R138="","",基本情報入力シート!R138)</f>
        <v/>
      </c>
      <c r="L99" s="392" t="str">
        <f>IF(基本情報入力シート!W138="","",基本情報入力シート!W138)</f>
        <v/>
      </c>
      <c r="M99" s="393" t="str">
        <f>IF(基本情報入力シート!X138="","",基本情報入力シート!X138)</f>
        <v/>
      </c>
      <c r="N99" s="394" t="str">
        <f>IF(基本情報入力シート!Y138="","",基本情報入力シート!Y138)</f>
        <v/>
      </c>
      <c r="O99" s="48"/>
      <c r="P99" s="675"/>
      <c r="Q99" s="676"/>
      <c r="R99" s="522" t="str">
        <f>IFERROR(IF(OR('別紙様式3-2（４・５月）'!Z101="ベア加算",'別紙様式3-2（４・５月）'!R101=""),"",P99*VLOOKUP(N99,【参考】数式用!$AD$2:$AH$37,MATCH(O99,【参考】数式用!$K$4:$N$4,0)+1,0)),"")</f>
        <v/>
      </c>
      <c r="S99" s="72"/>
      <c r="T99" s="677"/>
      <c r="U99" s="678"/>
      <c r="V99" s="520" t="str">
        <f>IFERROR(IF(AND('別紙様式3-2（４・５月）'!O101="",O99&lt;&gt;""),P99,P99*VLOOKUP(AF99,【参考】数式用4!$EY$3:$GF$106,MATCH(N99,【参考】数式用4!$EY$2:$GF$2,0))),"")</f>
        <v/>
      </c>
      <c r="W99" s="49"/>
      <c r="X99" s="71"/>
      <c r="Y99" s="728" t="str">
        <f>IFERROR(IF(OR('別紙様式3-2（４・５月）'!Z101="ベア加算",'別紙様式3-2（４・５月）'!R101=""),"",X99*VLOOKUP(N99,【参考】数式用!$AD$2:$AH$37,MATCH(W99,【参考】数式用!$K$4:$N$4,0)+1,0)),"")</f>
        <v/>
      </c>
      <c r="Z99" s="729"/>
      <c r="AA99" s="72"/>
      <c r="AB99" s="73"/>
      <c r="AC99" s="526" t="str">
        <f>IFERROR(IF(AND('別紙様式3-2（４・５月）'!O101="",W99&lt;&gt;"",W99&lt;&gt;"―"),X99,X99*VLOOKUP(AG99,【参考】数式用4!$EY$3:$GF$106,MATCH(N99,【参考】数式用4!$EY$2:$GF$2,0))),"")</f>
        <v/>
      </c>
      <c r="AD99" s="515" t="str">
        <f t="shared" si="2"/>
        <v/>
      </c>
      <c r="AE99" s="517" t="str">
        <f t="shared" si="3"/>
        <v/>
      </c>
      <c r="AF99" s="413" t="str">
        <f>IF(O99="","",'別紙様式3-2（４・５月）'!O101&amp;'別紙様式3-2（４・５月）'!P101&amp;'別紙様式3-2（４・５月）'!Q101&amp;"から"&amp;O99)</f>
        <v/>
      </c>
      <c r="AG99" s="413" t="str">
        <f>IF(OR(W99="",W99="―"),"",'別紙様式3-2（４・５月）'!O101&amp;'別紙様式3-2（４・５月）'!P101&amp;'別紙様式3-2（４・５月）'!Q101&amp;"から"&amp;W99)</f>
        <v/>
      </c>
      <c r="AH99" s="361"/>
      <c r="AI99" s="361"/>
      <c r="AJ99" s="361"/>
      <c r="AK99" s="361"/>
      <c r="AL99" s="361"/>
      <c r="AM99" s="361"/>
      <c r="AN99" s="361"/>
      <c r="AO99" s="361"/>
    </row>
    <row r="100" spans="1:41" s="360" customFormat="1" ht="24.9" customHeight="1">
      <c r="A100" s="414">
        <v>87</v>
      </c>
      <c r="B100" s="589" t="str">
        <f>IF(基本情報入力シート!C139="","",基本情報入力シート!C139)</f>
        <v/>
      </c>
      <c r="C100" s="590"/>
      <c r="D100" s="590"/>
      <c r="E100" s="590"/>
      <c r="F100" s="590"/>
      <c r="G100" s="590"/>
      <c r="H100" s="590"/>
      <c r="I100" s="591"/>
      <c r="J100" s="391" t="str">
        <f>IF(基本情報入力シート!M139="","",基本情報入力シート!M139)</f>
        <v/>
      </c>
      <c r="K100" s="392" t="str">
        <f>IF(基本情報入力シート!R139="","",基本情報入力シート!R139)</f>
        <v/>
      </c>
      <c r="L100" s="392" t="str">
        <f>IF(基本情報入力シート!W139="","",基本情報入力シート!W139)</f>
        <v/>
      </c>
      <c r="M100" s="393" t="str">
        <f>IF(基本情報入力シート!X139="","",基本情報入力シート!X139)</f>
        <v/>
      </c>
      <c r="N100" s="394" t="str">
        <f>IF(基本情報入力シート!Y139="","",基本情報入力シート!Y139)</f>
        <v/>
      </c>
      <c r="O100" s="48"/>
      <c r="P100" s="675"/>
      <c r="Q100" s="676"/>
      <c r="R100" s="522" t="str">
        <f>IFERROR(IF(OR('別紙様式3-2（４・５月）'!Z102="ベア加算",'別紙様式3-2（４・５月）'!R102=""),"",P100*VLOOKUP(N100,【参考】数式用!$AD$2:$AH$37,MATCH(O100,【参考】数式用!$K$4:$N$4,0)+1,0)),"")</f>
        <v/>
      </c>
      <c r="S100" s="72"/>
      <c r="T100" s="677"/>
      <c r="U100" s="678"/>
      <c r="V100" s="520" t="str">
        <f>IFERROR(IF(AND('別紙様式3-2（４・５月）'!O102="",O100&lt;&gt;""),P100,P100*VLOOKUP(AF100,【参考】数式用4!$EY$3:$GF$106,MATCH(N100,【参考】数式用4!$EY$2:$GF$2,0))),"")</f>
        <v/>
      </c>
      <c r="W100" s="49"/>
      <c r="X100" s="71"/>
      <c r="Y100" s="728" t="str">
        <f>IFERROR(IF(OR('別紙様式3-2（４・５月）'!Z102="ベア加算",'別紙様式3-2（４・５月）'!R102=""),"",X100*VLOOKUP(N100,【参考】数式用!$AD$2:$AH$37,MATCH(W100,【参考】数式用!$K$4:$N$4,0)+1,0)),"")</f>
        <v/>
      </c>
      <c r="Z100" s="729"/>
      <c r="AA100" s="72"/>
      <c r="AB100" s="73"/>
      <c r="AC100" s="526" t="str">
        <f>IFERROR(IF(AND('別紙様式3-2（４・５月）'!O102="",W100&lt;&gt;"",W100&lt;&gt;"―"),X100,X100*VLOOKUP(AG100,【参考】数式用4!$EY$3:$GF$106,MATCH(N100,【参考】数式用4!$EY$2:$GF$2,0))),"")</f>
        <v/>
      </c>
      <c r="AD100" s="515" t="str">
        <f t="shared" si="2"/>
        <v/>
      </c>
      <c r="AE100" s="517" t="str">
        <f t="shared" si="3"/>
        <v/>
      </c>
      <c r="AF100" s="413" t="str">
        <f>IF(O100="","",'別紙様式3-2（４・５月）'!O102&amp;'別紙様式3-2（４・５月）'!P102&amp;'別紙様式3-2（４・５月）'!Q102&amp;"から"&amp;O100)</f>
        <v/>
      </c>
      <c r="AG100" s="413" t="str">
        <f>IF(OR(W100="",W100="―"),"",'別紙様式3-2（４・５月）'!O102&amp;'別紙様式3-2（４・５月）'!P102&amp;'別紙様式3-2（４・５月）'!Q102&amp;"から"&amp;W100)</f>
        <v/>
      </c>
      <c r="AH100" s="361"/>
      <c r="AI100" s="361"/>
      <c r="AJ100" s="361"/>
      <c r="AK100" s="361"/>
      <c r="AL100" s="361"/>
      <c r="AM100" s="361"/>
      <c r="AN100" s="361"/>
      <c r="AO100" s="361"/>
    </row>
    <row r="101" spans="1:41" s="360" customFormat="1" ht="24.9" customHeight="1">
      <c r="A101" s="414">
        <v>88</v>
      </c>
      <c r="B101" s="589" t="str">
        <f>IF(基本情報入力シート!C140="","",基本情報入力シート!C140)</f>
        <v/>
      </c>
      <c r="C101" s="590"/>
      <c r="D101" s="590"/>
      <c r="E101" s="590"/>
      <c r="F101" s="590"/>
      <c r="G101" s="590"/>
      <c r="H101" s="590"/>
      <c r="I101" s="591"/>
      <c r="J101" s="391" t="str">
        <f>IF(基本情報入力シート!M140="","",基本情報入力シート!M140)</f>
        <v/>
      </c>
      <c r="K101" s="392" t="str">
        <f>IF(基本情報入力シート!R140="","",基本情報入力シート!R140)</f>
        <v/>
      </c>
      <c r="L101" s="392" t="str">
        <f>IF(基本情報入力シート!W140="","",基本情報入力シート!W140)</f>
        <v/>
      </c>
      <c r="M101" s="393" t="str">
        <f>IF(基本情報入力シート!X140="","",基本情報入力シート!X140)</f>
        <v/>
      </c>
      <c r="N101" s="394" t="str">
        <f>IF(基本情報入力シート!Y140="","",基本情報入力シート!Y140)</f>
        <v/>
      </c>
      <c r="O101" s="48"/>
      <c r="P101" s="675"/>
      <c r="Q101" s="676"/>
      <c r="R101" s="522" t="str">
        <f>IFERROR(IF(OR('別紙様式3-2（４・５月）'!Z103="ベア加算",'別紙様式3-2（４・５月）'!R103=""),"",P101*VLOOKUP(N101,【参考】数式用!$AD$2:$AH$37,MATCH(O101,【参考】数式用!$K$4:$N$4,0)+1,0)),"")</f>
        <v/>
      </c>
      <c r="S101" s="72"/>
      <c r="T101" s="677"/>
      <c r="U101" s="678"/>
      <c r="V101" s="520" t="str">
        <f>IFERROR(IF(AND('別紙様式3-2（４・５月）'!O103="",O101&lt;&gt;""),P101,P101*VLOOKUP(AF101,【参考】数式用4!$EY$3:$GF$106,MATCH(N101,【参考】数式用4!$EY$2:$GF$2,0))),"")</f>
        <v/>
      </c>
      <c r="W101" s="49"/>
      <c r="X101" s="71"/>
      <c r="Y101" s="728" t="str">
        <f>IFERROR(IF(OR('別紙様式3-2（４・５月）'!Z103="ベア加算",'別紙様式3-2（４・５月）'!R103=""),"",X101*VLOOKUP(N101,【参考】数式用!$AD$2:$AH$37,MATCH(W101,【参考】数式用!$K$4:$N$4,0)+1,0)),"")</f>
        <v/>
      </c>
      <c r="Z101" s="729"/>
      <c r="AA101" s="72"/>
      <c r="AB101" s="73"/>
      <c r="AC101" s="526" t="str">
        <f>IFERROR(IF(AND('別紙様式3-2（４・５月）'!O103="",W101&lt;&gt;"",W101&lt;&gt;"―"),X101,X101*VLOOKUP(AG101,【参考】数式用4!$EY$3:$GF$106,MATCH(N101,【参考】数式用4!$EY$2:$GF$2,0))),"")</f>
        <v/>
      </c>
      <c r="AD101" s="515" t="str">
        <f t="shared" si="2"/>
        <v/>
      </c>
      <c r="AE101" s="517" t="str">
        <f t="shared" si="3"/>
        <v/>
      </c>
      <c r="AF101" s="413" t="str">
        <f>IF(O101="","",'別紙様式3-2（４・５月）'!O103&amp;'別紙様式3-2（４・５月）'!P103&amp;'別紙様式3-2（４・５月）'!Q103&amp;"から"&amp;O101)</f>
        <v/>
      </c>
      <c r="AG101" s="413" t="str">
        <f>IF(OR(W101="",W101="―"),"",'別紙様式3-2（４・５月）'!O103&amp;'別紙様式3-2（４・５月）'!P103&amp;'別紙様式3-2（４・５月）'!Q103&amp;"から"&amp;W101)</f>
        <v/>
      </c>
      <c r="AH101" s="361"/>
      <c r="AI101" s="361"/>
      <c r="AJ101" s="361"/>
      <c r="AK101" s="361"/>
      <c r="AL101" s="361"/>
      <c r="AM101" s="361"/>
      <c r="AN101" s="361"/>
      <c r="AO101" s="361"/>
    </row>
    <row r="102" spans="1:41" s="360" customFormat="1" ht="24.9" customHeight="1">
      <c r="A102" s="414">
        <v>89</v>
      </c>
      <c r="B102" s="589" t="str">
        <f>IF(基本情報入力シート!C141="","",基本情報入力シート!C141)</f>
        <v/>
      </c>
      <c r="C102" s="590"/>
      <c r="D102" s="590"/>
      <c r="E102" s="590"/>
      <c r="F102" s="590"/>
      <c r="G102" s="590"/>
      <c r="H102" s="590"/>
      <c r="I102" s="591"/>
      <c r="J102" s="391" t="str">
        <f>IF(基本情報入力シート!M141="","",基本情報入力シート!M141)</f>
        <v/>
      </c>
      <c r="K102" s="392" t="str">
        <f>IF(基本情報入力シート!R141="","",基本情報入力シート!R141)</f>
        <v/>
      </c>
      <c r="L102" s="392" t="str">
        <f>IF(基本情報入力シート!W141="","",基本情報入力シート!W141)</f>
        <v/>
      </c>
      <c r="M102" s="393" t="str">
        <f>IF(基本情報入力シート!X141="","",基本情報入力シート!X141)</f>
        <v/>
      </c>
      <c r="N102" s="394" t="str">
        <f>IF(基本情報入力シート!Y141="","",基本情報入力シート!Y141)</f>
        <v/>
      </c>
      <c r="O102" s="48"/>
      <c r="P102" s="675"/>
      <c r="Q102" s="676"/>
      <c r="R102" s="522" t="str">
        <f>IFERROR(IF(OR('別紙様式3-2（４・５月）'!Z104="ベア加算",'別紙様式3-2（４・５月）'!R104=""),"",P102*VLOOKUP(N102,【参考】数式用!$AD$2:$AH$37,MATCH(O102,【参考】数式用!$K$4:$N$4,0)+1,0)),"")</f>
        <v/>
      </c>
      <c r="S102" s="72"/>
      <c r="T102" s="677"/>
      <c r="U102" s="678"/>
      <c r="V102" s="520" t="str">
        <f>IFERROR(IF(AND('別紙様式3-2（４・５月）'!O104="",O102&lt;&gt;""),P102,P102*VLOOKUP(AF102,【参考】数式用4!$EY$3:$GF$106,MATCH(N102,【参考】数式用4!$EY$2:$GF$2,0))),"")</f>
        <v/>
      </c>
      <c r="W102" s="49"/>
      <c r="X102" s="71"/>
      <c r="Y102" s="728" t="str">
        <f>IFERROR(IF(OR('別紙様式3-2（４・５月）'!Z104="ベア加算",'別紙様式3-2（４・５月）'!R104=""),"",X102*VLOOKUP(N102,【参考】数式用!$AD$2:$AH$37,MATCH(W102,【参考】数式用!$K$4:$N$4,0)+1,0)),"")</f>
        <v/>
      </c>
      <c r="Z102" s="729"/>
      <c r="AA102" s="72"/>
      <c r="AB102" s="73"/>
      <c r="AC102" s="526" t="str">
        <f>IFERROR(IF(AND('別紙様式3-2（４・５月）'!O104="",W102&lt;&gt;"",W102&lt;&gt;"―"),X102,X102*VLOOKUP(AG102,【参考】数式用4!$EY$3:$GF$106,MATCH(N102,【参考】数式用4!$EY$2:$GF$2,0))),"")</f>
        <v/>
      </c>
      <c r="AD102" s="515" t="str">
        <f t="shared" si="2"/>
        <v/>
      </c>
      <c r="AE102" s="517" t="str">
        <f t="shared" si="3"/>
        <v/>
      </c>
      <c r="AF102" s="413" t="str">
        <f>IF(O102="","",'別紙様式3-2（４・５月）'!O104&amp;'別紙様式3-2（４・５月）'!P104&amp;'別紙様式3-2（４・５月）'!Q104&amp;"から"&amp;O102)</f>
        <v/>
      </c>
      <c r="AG102" s="413" t="str">
        <f>IF(OR(W102="",W102="―"),"",'別紙様式3-2（４・５月）'!O104&amp;'別紙様式3-2（４・５月）'!P104&amp;'別紙様式3-2（４・５月）'!Q104&amp;"から"&amp;W102)</f>
        <v/>
      </c>
      <c r="AH102" s="361"/>
      <c r="AI102" s="361"/>
      <c r="AJ102" s="361"/>
      <c r="AK102" s="361"/>
      <c r="AL102" s="361"/>
      <c r="AM102" s="361"/>
      <c r="AN102" s="361"/>
      <c r="AO102" s="361"/>
    </row>
    <row r="103" spans="1:41" s="360" customFormat="1" ht="24.9" customHeight="1">
      <c r="A103" s="414">
        <v>90</v>
      </c>
      <c r="B103" s="589" t="str">
        <f>IF(基本情報入力シート!C142="","",基本情報入力シート!C142)</f>
        <v/>
      </c>
      <c r="C103" s="590"/>
      <c r="D103" s="590"/>
      <c r="E103" s="590"/>
      <c r="F103" s="590"/>
      <c r="G103" s="590"/>
      <c r="H103" s="590"/>
      <c r="I103" s="591"/>
      <c r="J103" s="391" t="str">
        <f>IF(基本情報入力シート!M142="","",基本情報入力シート!M142)</f>
        <v/>
      </c>
      <c r="K103" s="392" t="str">
        <f>IF(基本情報入力シート!R142="","",基本情報入力シート!R142)</f>
        <v/>
      </c>
      <c r="L103" s="392" t="str">
        <f>IF(基本情報入力シート!W142="","",基本情報入力シート!W142)</f>
        <v/>
      </c>
      <c r="M103" s="393" t="str">
        <f>IF(基本情報入力シート!X142="","",基本情報入力シート!X142)</f>
        <v/>
      </c>
      <c r="N103" s="394" t="str">
        <f>IF(基本情報入力シート!Y142="","",基本情報入力シート!Y142)</f>
        <v/>
      </c>
      <c r="O103" s="48"/>
      <c r="P103" s="675"/>
      <c r="Q103" s="676"/>
      <c r="R103" s="522" t="str">
        <f>IFERROR(IF(OR('別紙様式3-2（４・５月）'!Z105="ベア加算",'別紙様式3-2（４・５月）'!R105=""),"",P103*VLOOKUP(N103,【参考】数式用!$AD$2:$AH$37,MATCH(O103,【参考】数式用!$K$4:$N$4,0)+1,0)),"")</f>
        <v/>
      </c>
      <c r="S103" s="72"/>
      <c r="T103" s="677"/>
      <c r="U103" s="678"/>
      <c r="V103" s="520" t="str">
        <f>IFERROR(IF(AND('別紙様式3-2（４・５月）'!O105="",O103&lt;&gt;""),P103,P103*VLOOKUP(AF103,【参考】数式用4!$EY$3:$GF$106,MATCH(N103,【参考】数式用4!$EY$2:$GF$2,0))),"")</f>
        <v/>
      </c>
      <c r="W103" s="49"/>
      <c r="X103" s="71"/>
      <c r="Y103" s="728" t="str">
        <f>IFERROR(IF(OR('別紙様式3-2（４・５月）'!Z105="ベア加算",'別紙様式3-2（４・５月）'!R105=""),"",X103*VLOOKUP(N103,【参考】数式用!$AD$2:$AH$37,MATCH(W103,【参考】数式用!$K$4:$N$4,0)+1,0)),"")</f>
        <v/>
      </c>
      <c r="Z103" s="729"/>
      <c r="AA103" s="72"/>
      <c r="AB103" s="73"/>
      <c r="AC103" s="526" t="str">
        <f>IFERROR(IF(AND('別紙様式3-2（４・５月）'!O105="",W103&lt;&gt;"",W103&lt;&gt;"―"),X103,X103*VLOOKUP(AG103,【参考】数式用4!$EY$3:$GF$106,MATCH(N103,【参考】数式用4!$EY$2:$GF$2,0))),"")</f>
        <v/>
      </c>
      <c r="AD103" s="515" t="str">
        <f t="shared" si="2"/>
        <v/>
      </c>
      <c r="AE103" s="517" t="str">
        <f t="shared" si="3"/>
        <v/>
      </c>
      <c r="AF103" s="413" t="str">
        <f>IF(O103="","",'別紙様式3-2（４・５月）'!O105&amp;'別紙様式3-2（４・５月）'!P105&amp;'別紙様式3-2（４・５月）'!Q105&amp;"から"&amp;O103)</f>
        <v/>
      </c>
      <c r="AG103" s="413" t="str">
        <f>IF(OR(W103="",W103="―"),"",'別紙様式3-2（４・５月）'!O105&amp;'別紙様式3-2（４・５月）'!P105&amp;'別紙様式3-2（４・５月）'!Q105&amp;"から"&amp;W103)</f>
        <v/>
      </c>
      <c r="AH103" s="361"/>
      <c r="AI103" s="361"/>
      <c r="AJ103" s="361"/>
      <c r="AK103" s="361"/>
      <c r="AL103" s="361"/>
      <c r="AM103" s="361"/>
      <c r="AN103" s="361"/>
      <c r="AO103" s="361"/>
    </row>
    <row r="104" spans="1:41" s="360" customFormat="1" ht="24.9" customHeight="1">
      <c r="A104" s="414">
        <v>91</v>
      </c>
      <c r="B104" s="589" t="str">
        <f>IF(基本情報入力シート!C143="","",基本情報入力シート!C143)</f>
        <v/>
      </c>
      <c r="C104" s="590"/>
      <c r="D104" s="590"/>
      <c r="E104" s="590"/>
      <c r="F104" s="590"/>
      <c r="G104" s="590"/>
      <c r="H104" s="590"/>
      <c r="I104" s="591"/>
      <c r="J104" s="391" t="str">
        <f>IF(基本情報入力シート!M143="","",基本情報入力シート!M143)</f>
        <v/>
      </c>
      <c r="K104" s="392" t="str">
        <f>IF(基本情報入力シート!R143="","",基本情報入力シート!R143)</f>
        <v/>
      </c>
      <c r="L104" s="392" t="str">
        <f>IF(基本情報入力シート!W143="","",基本情報入力シート!W143)</f>
        <v/>
      </c>
      <c r="M104" s="393" t="str">
        <f>IF(基本情報入力シート!X143="","",基本情報入力シート!X143)</f>
        <v/>
      </c>
      <c r="N104" s="394" t="str">
        <f>IF(基本情報入力シート!Y143="","",基本情報入力シート!Y143)</f>
        <v/>
      </c>
      <c r="O104" s="48"/>
      <c r="P104" s="675"/>
      <c r="Q104" s="676"/>
      <c r="R104" s="522" t="str">
        <f>IFERROR(IF(OR('別紙様式3-2（４・５月）'!Z106="ベア加算",'別紙様式3-2（４・５月）'!R106=""),"",P104*VLOOKUP(N104,【参考】数式用!$AD$2:$AH$37,MATCH(O104,【参考】数式用!$K$4:$N$4,0)+1,0)),"")</f>
        <v/>
      </c>
      <c r="S104" s="72"/>
      <c r="T104" s="677"/>
      <c r="U104" s="678"/>
      <c r="V104" s="520" t="str">
        <f>IFERROR(IF(AND('別紙様式3-2（４・５月）'!O106="",O104&lt;&gt;""),P104,P104*VLOOKUP(AF104,【参考】数式用4!$EY$3:$GF$106,MATCH(N104,【参考】数式用4!$EY$2:$GF$2,0))),"")</f>
        <v/>
      </c>
      <c r="W104" s="49"/>
      <c r="X104" s="71"/>
      <c r="Y104" s="728" t="str">
        <f>IFERROR(IF(OR('別紙様式3-2（４・５月）'!Z106="ベア加算",'別紙様式3-2（４・５月）'!R106=""),"",X104*VLOOKUP(N104,【参考】数式用!$AD$2:$AH$37,MATCH(W104,【参考】数式用!$K$4:$N$4,0)+1,0)),"")</f>
        <v/>
      </c>
      <c r="Z104" s="729"/>
      <c r="AA104" s="72"/>
      <c r="AB104" s="73"/>
      <c r="AC104" s="526" t="str">
        <f>IFERROR(IF(AND('別紙様式3-2（４・５月）'!O106="",W104&lt;&gt;"",W104&lt;&gt;"―"),X104,X104*VLOOKUP(AG104,【参考】数式用4!$EY$3:$GF$106,MATCH(N104,【参考】数式用4!$EY$2:$GF$2,0))),"")</f>
        <v/>
      </c>
      <c r="AD104" s="515" t="str">
        <f t="shared" si="2"/>
        <v/>
      </c>
      <c r="AE104" s="517" t="str">
        <f t="shared" si="3"/>
        <v/>
      </c>
      <c r="AF104" s="413" t="str">
        <f>IF(O104="","",'別紙様式3-2（４・５月）'!O106&amp;'別紙様式3-2（４・５月）'!P106&amp;'別紙様式3-2（４・５月）'!Q106&amp;"から"&amp;O104)</f>
        <v/>
      </c>
      <c r="AG104" s="413" t="str">
        <f>IF(OR(W104="",W104="―"),"",'別紙様式3-2（４・５月）'!O106&amp;'別紙様式3-2（４・５月）'!P106&amp;'別紙様式3-2（４・５月）'!Q106&amp;"から"&amp;W104)</f>
        <v/>
      </c>
      <c r="AH104" s="361"/>
      <c r="AI104" s="361"/>
      <c r="AJ104" s="361"/>
      <c r="AK104" s="361"/>
      <c r="AL104" s="361"/>
      <c r="AM104" s="361"/>
      <c r="AN104" s="361"/>
      <c r="AO104" s="361"/>
    </row>
    <row r="105" spans="1:41" s="360" customFormat="1" ht="24.9" customHeight="1">
      <c r="A105" s="414">
        <v>92</v>
      </c>
      <c r="B105" s="589" t="str">
        <f>IF(基本情報入力シート!C144="","",基本情報入力シート!C144)</f>
        <v/>
      </c>
      <c r="C105" s="590"/>
      <c r="D105" s="590"/>
      <c r="E105" s="590"/>
      <c r="F105" s="590"/>
      <c r="G105" s="590"/>
      <c r="H105" s="590"/>
      <c r="I105" s="591"/>
      <c r="J105" s="391" t="str">
        <f>IF(基本情報入力シート!M144="","",基本情報入力シート!M144)</f>
        <v/>
      </c>
      <c r="K105" s="392" t="str">
        <f>IF(基本情報入力シート!R144="","",基本情報入力シート!R144)</f>
        <v/>
      </c>
      <c r="L105" s="392" t="str">
        <f>IF(基本情報入力シート!W144="","",基本情報入力シート!W144)</f>
        <v/>
      </c>
      <c r="M105" s="393" t="str">
        <f>IF(基本情報入力シート!X144="","",基本情報入力シート!X144)</f>
        <v/>
      </c>
      <c r="N105" s="394" t="str">
        <f>IF(基本情報入力シート!Y144="","",基本情報入力シート!Y144)</f>
        <v/>
      </c>
      <c r="O105" s="48"/>
      <c r="P105" s="675"/>
      <c r="Q105" s="676"/>
      <c r="R105" s="522" t="str">
        <f>IFERROR(IF(OR('別紙様式3-2（４・５月）'!Z107="ベア加算",'別紙様式3-2（４・５月）'!R107=""),"",P105*VLOOKUP(N105,【参考】数式用!$AD$2:$AH$37,MATCH(O105,【参考】数式用!$K$4:$N$4,0)+1,0)),"")</f>
        <v/>
      </c>
      <c r="S105" s="72"/>
      <c r="T105" s="677"/>
      <c r="U105" s="678"/>
      <c r="V105" s="520" t="str">
        <f>IFERROR(IF(AND('別紙様式3-2（４・５月）'!O107="",O105&lt;&gt;""),P105,P105*VLOOKUP(AF105,【参考】数式用4!$EY$3:$GF$106,MATCH(N105,【参考】数式用4!$EY$2:$GF$2,0))),"")</f>
        <v/>
      </c>
      <c r="W105" s="49"/>
      <c r="X105" s="71"/>
      <c r="Y105" s="728" t="str">
        <f>IFERROR(IF(OR('別紙様式3-2（４・５月）'!Z107="ベア加算",'別紙様式3-2（４・５月）'!R107=""),"",X105*VLOOKUP(N105,【参考】数式用!$AD$2:$AH$37,MATCH(W105,【参考】数式用!$K$4:$N$4,0)+1,0)),"")</f>
        <v/>
      </c>
      <c r="Z105" s="729"/>
      <c r="AA105" s="72"/>
      <c r="AB105" s="73"/>
      <c r="AC105" s="526" t="str">
        <f>IFERROR(IF(AND('別紙様式3-2（４・５月）'!O107="",W105&lt;&gt;"",W105&lt;&gt;"―"),X105,X105*VLOOKUP(AG105,【参考】数式用4!$EY$3:$GF$106,MATCH(N105,【参考】数式用4!$EY$2:$GF$2,0))),"")</f>
        <v/>
      </c>
      <c r="AD105" s="515" t="str">
        <f t="shared" si="2"/>
        <v/>
      </c>
      <c r="AE105" s="517" t="str">
        <f t="shared" si="3"/>
        <v/>
      </c>
      <c r="AF105" s="413" t="str">
        <f>IF(O105="","",'別紙様式3-2（４・５月）'!O107&amp;'別紙様式3-2（４・５月）'!P107&amp;'別紙様式3-2（４・５月）'!Q107&amp;"から"&amp;O105)</f>
        <v/>
      </c>
      <c r="AG105" s="413" t="str">
        <f>IF(OR(W105="",W105="―"),"",'別紙様式3-2（４・５月）'!O107&amp;'別紙様式3-2（４・５月）'!P107&amp;'別紙様式3-2（４・５月）'!Q107&amp;"から"&amp;W105)</f>
        <v/>
      </c>
      <c r="AH105" s="361"/>
      <c r="AI105" s="361"/>
      <c r="AJ105" s="361"/>
      <c r="AK105" s="361"/>
      <c r="AL105" s="361"/>
      <c r="AM105" s="361"/>
      <c r="AN105" s="361"/>
      <c r="AO105" s="361"/>
    </row>
    <row r="106" spans="1:41" s="360" customFormat="1" ht="24.9" customHeight="1">
      <c r="A106" s="414">
        <v>93</v>
      </c>
      <c r="B106" s="589" t="str">
        <f>IF(基本情報入力シート!C145="","",基本情報入力シート!C145)</f>
        <v/>
      </c>
      <c r="C106" s="590"/>
      <c r="D106" s="590"/>
      <c r="E106" s="590"/>
      <c r="F106" s="590"/>
      <c r="G106" s="590"/>
      <c r="H106" s="590"/>
      <c r="I106" s="591"/>
      <c r="J106" s="391" t="str">
        <f>IF(基本情報入力シート!M145="","",基本情報入力シート!M145)</f>
        <v/>
      </c>
      <c r="K106" s="392" t="str">
        <f>IF(基本情報入力シート!R145="","",基本情報入力シート!R145)</f>
        <v/>
      </c>
      <c r="L106" s="392" t="str">
        <f>IF(基本情報入力シート!W145="","",基本情報入力シート!W145)</f>
        <v/>
      </c>
      <c r="M106" s="393" t="str">
        <f>IF(基本情報入力シート!X145="","",基本情報入力シート!X145)</f>
        <v/>
      </c>
      <c r="N106" s="394" t="str">
        <f>IF(基本情報入力シート!Y145="","",基本情報入力シート!Y145)</f>
        <v/>
      </c>
      <c r="O106" s="48"/>
      <c r="P106" s="675"/>
      <c r="Q106" s="676"/>
      <c r="R106" s="522" t="str">
        <f>IFERROR(IF(OR('別紙様式3-2（４・５月）'!Z108="ベア加算",'別紙様式3-2（４・５月）'!R108=""),"",P106*VLOOKUP(N106,【参考】数式用!$AD$2:$AH$37,MATCH(O106,【参考】数式用!$K$4:$N$4,0)+1,0)),"")</f>
        <v/>
      </c>
      <c r="S106" s="72"/>
      <c r="T106" s="677"/>
      <c r="U106" s="678"/>
      <c r="V106" s="520" t="str">
        <f>IFERROR(IF(AND('別紙様式3-2（４・５月）'!O108="",O106&lt;&gt;""),P106,P106*VLOOKUP(AF106,【参考】数式用4!$EY$3:$GF$106,MATCH(N106,【参考】数式用4!$EY$2:$GF$2,0))),"")</f>
        <v/>
      </c>
      <c r="W106" s="49"/>
      <c r="X106" s="71"/>
      <c r="Y106" s="728" t="str">
        <f>IFERROR(IF(OR('別紙様式3-2（４・５月）'!Z108="ベア加算",'別紙様式3-2（４・５月）'!R108=""),"",X106*VLOOKUP(N106,【参考】数式用!$AD$2:$AH$37,MATCH(W106,【参考】数式用!$K$4:$N$4,0)+1,0)),"")</f>
        <v/>
      </c>
      <c r="Z106" s="729"/>
      <c r="AA106" s="72"/>
      <c r="AB106" s="73"/>
      <c r="AC106" s="526" t="str">
        <f>IFERROR(IF(AND('別紙様式3-2（４・５月）'!O108="",W106&lt;&gt;"",W106&lt;&gt;"―"),X106,X106*VLOOKUP(AG106,【参考】数式用4!$EY$3:$GF$106,MATCH(N106,【参考】数式用4!$EY$2:$GF$2,0))),"")</f>
        <v/>
      </c>
      <c r="AD106" s="515" t="str">
        <f t="shared" si="2"/>
        <v/>
      </c>
      <c r="AE106" s="517" t="str">
        <f t="shared" si="3"/>
        <v/>
      </c>
      <c r="AF106" s="413" t="str">
        <f>IF(O106="","",'別紙様式3-2（４・５月）'!O108&amp;'別紙様式3-2（４・５月）'!P108&amp;'別紙様式3-2（４・５月）'!Q108&amp;"から"&amp;O106)</f>
        <v/>
      </c>
      <c r="AG106" s="413" t="str">
        <f>IF(OR(W106="",W106="―"),"",'別紙様式3-2（４・５月）'!O108&amp;'別紙様式3-2（４・５月）'!P108&amp;'別紙様式3-2（４・５月）'!Q108&amp;"から"&amp;W106)</f>
        <v/>
      </c>
      <c r="AH106" s="361"/>
      <c r="AI106" s="361"/>
      <c r="AJ106" s="361"/>
      <c r="AK106" s="361"/>
      <c r="AL106" s="361"/>
      <c r="AM106" s="361"/>
      <c r="AN106" s="361"/>
      <c r="AO106" s="361"/>
    </row>
    <row r="107" spans="1:41" s="360" customFormat="1" ht="24.9" customHeight="1">
      <c r="A107" s="414">
        <v>94</v>
      </c>
      <c r="B107" s="589" t="str">
        <f>IF(基本情報入力シート!C146="","",基本情報入力シート!C146)</f>
        <v/>
      </c>
      <c r="C107" s="590"/>
      <c r="D107" s="590"/>
      <c r="E107" s="590"/>
      <c r="F107" s="590"/>
      <c r="G107" s="590"/>
      <c r="H107" s="590"/>
      <c r="I107" s="591"/>
      <c r="J107" s="391" t="str">
        <f>IF(基本情報入力シート!M146="","",基本情報入力シート!M146)</f>
        <v/>
      </c>
      <c r="K107" s="392" t="str">
        <f>IF(基本情報入力シート!R146="","",基本情報入力シート!R146)</f>
        <v/>
      </c>
      <c r="L107" s="392" t="str">
        <f>IF(基本情報入力シート!W146="","",基本情報入力シート!W146)</f>
        <v/>
      </c>
      <c r="M107" s="393" t="str">
        <f>IF(基本情報入力シート!X146="","",基本情報入力シート!X146)</f>
        <v/>
      </c>
      <c r="N107" s="394" t="str">
        <f>IF(基本情報入力シート!Y146="","",基本情報入力シート!Y146)</f>
        <v/>
      </c>
      <c r="O107" s="48"/>
      <c r="P107" s="675"/>
      <c r="Q107" s="676"/>
      <c r="R107" s="522" t="str">
        <f>IFERROR(IF(OR('別紙様式3-2（４・５月）'!Z109="ベア加算",'別紙様式3-2（４・５月）'!R109=""),"",P107*VLOOKUP(N107,【参考】数式用!$AD$2:$AH$37,MATCH(O107,【参考】数式用!$K$4:$N$4,0)+1,0)),"")</f>
        <v/>
      </c>
      <c r="S107" s="72"/>
      <c r="T107" s="677"/>
      <c r="U107" s="678"/>
      <c r="V107" s="520" t="str">
        <f>IFERROR(IF(AND('別紙様式3-2（４・５月）'!O109="",O107&lt;&gt;""),P107,P107*VLOOKUP(AF107,【参考】数式用4!$EY$3:$GF$106,MATCH(N107,【参考】数式用4!$EY$2:$GF$2,0))),"")</f>
        <v/>
      </c>
      <c r="W107" s="49"/>
      <c r="X107" s="71"/>
      <c r="Y107" s="728" t="str">
        <f>IFERROR(IF(OR('別紙様式3-2（４・５月）'!Z109="ベア加算",'別紙様式3-2（４・５月）'!R109=""),"",X107*VLOOKUP(N107,【参考】数式用!$AD$2:$AH$37,MATCH(W107,【参考】数式用!$K$4:$N$4,0)+1,0)),"")</f>
        <v/>
      </c>
      <c r="Z107" s="729"/>
      <c r="AA107" s="72"/>
      <c r="AB107" s="73"/>
      <c r="AC107" s="526" t="str">
        <f>IFERROR(IF(AND('別紙様式3-2（４・５月）'!O109="",W107&lt;&gt;"",W107&lt;&gt;"―"),X107,X107*VLOOKUP(AG107,【参考】数式用4!$EY$3:$GF$106,MATCH(N107,【参考】数式用4!$EY$2:$GF$2,0))),"")</f>
        <v/>
      </c>
      <c r="AD107" s="515" t="str">
        <f t="shared" si="2"/>
        <v/>
      </c>
      <c r="AE107" s="517" t="str">
        <f t="shared" si="3"/>
        <v/>
      </c>
      <c r="AF107" s="413" t="str">
        <f>IF(O107="","",'別紙様式3-2（４・５月）'!O109&amp;'別紙様式3-2（４・５月）'!P109&amp;'別紙様式3-2（４・５月）'!Q109&amp;"から"&amp;O107)</f>
        <v/>
      </c>
      <c r="AG107" s="413" t="str">
        <f>IF(OR(W107="",W107="―"),"",'別紙様式3-2（４・５月）'!O109&amp;'別紙様式3-2（４・５月）'!P109&amp;'別紙様式3-2（４・５月）'!Q109&amp;"から"&amp;W107)</f>
        <v/>
      </c>
      <c r="AH107" s="361"/>
      <c r="AI107" s="361"/>
      <c r="AJ107" s="361"/>
      <c r="AK107" s="361"/>
      <c r="AL107" s="361"/>
      <c r="AM107" s="361"/>
      <c r="AN107" s="361"/>
      <c r="AO107" s="361"/>
    </row>
    <row r="108" spans="1:41" s="360" customFormat="1" ht="24.9" customHeight="1">
      <c r="A108" s="414">
        <v>95</v>
      </c>
      <c r="B108" s="589" t="str">
        <f>IF(基本情報入力シート!C147="","",基本情報入力シート!C147)</f>
        <v/>
      </c>
      <c r="C108" s="590"/>
      <c r="D108" s="590"/>
      <c r="E108" s="590"/>
      <c r="F108" s="590"/>
      <c r="G108" s="590"/>
      <c r="H108" s="590"/>
      <c r="I108" s="591"/>
      <c r="J108" s="391" t="str">
        <f>IF(基本情報入力シート!M147="","",基本情報入力シート!M147)</f>
        <v/>
      </c>
      <c r="K108" s="392" t="str">
        <f>IF(基本情報入力シート!R147="","",基本情報入力シート!R147)</f>
        <v/>
      </c>
      <c r="L108" s="392" t="str">
        <f>IF(基本情報入力シート!W147="","",基本情報入力シート!W147)</f>
        <v/>
      </c>
      <c r="M108" s="393" t="str">
        <f>IF(基本情報入力シート!X147="","",基本情報入力シート!X147)</f>
        <v/>
      </c>
      <c r="N108" s="394" t="str">
        <f>IF(基本情報入力シート!Y147="","",基本情報入力シート!Y147)</f>
        <v/>
      </c>
      <c r="O108" s="48"/>
      <c r="P108" s="675"/>
      <c r="Q108" s="676"/>
      <c r="R108" s="522" t="str">
        <f>IFERROR(IF(OR('別紙様式3-2（４・５月）'!Z110="ベア加算",'別紙様式3-2（４・５月）'!R110=""),"",P108*VLOOKUP(N108,【参考】数式用!$AD$2:$AH$37,MATCH(O108,【参考】数式用!$K$4:$N$4,0)+1,0)),"")</f>
        <v/>
      </c>
      <c r="S108" s="72"/>
      <c r="T108" s="677"/>
      <c r="U108" s="678"/>
      <c r="V108" s="520" t="str">
        <f>IFERROR(IF(AND('別紙様式3-2（４・５月）'!O110="",O108&lt;&gt;""),P108,P108*VLOOKUP(AF108,【参考】数式用4!$EY$3:$GF$106,MATCH(N108,【参考】数式用4!$EY$2:$GF$2,0))),"")</f>
        <v/>
      </c>
      <c r="W108" s="49"/>
      <c r="X108" s="71"/>
      <c r="Y108" s="728" t="str">
        <f>IFERROR(IF(OR('別紙様式3-2（４・５月）'!Z110="ベア加算",'別紙様式3-2（４・５月）'!R110=""),"",X108*VLOOKUP(N108,【参考】数式用!$AD$2:$AH$37,MATCH(W108,【参考】数式用!$K$4:$N$4,0)+1,0)),"")</f>
        <v/>
      </c>
      <c r="Z108" s="729"/>
      <c r="AA108" s="72"/>
      <c r="AB108" s="73"/>
      <c r="AC108" s="526" t="str">
        <f>IFERROR(IF(AND('別紙様式3-2（４・５月）'!O110="",W108&lt;&gt;"",W108&lt;&gt;"―"),X108,X108*VLOOKUP(AG108,【参考】数式用4!$EY$3:$GF$106,MATCH(N108,【参考】数式用4!$EY$2:$GF$2,0))),"")</f>
        <v/>
      </c>
      <c r="AD108" s="515" t="str">
        <f t="shared" si="2"/>
        <v/>
      </c>
      <c r="AE108" s="517" t="str">
        <f t="shared" si="3"/>
        <v/>
      </c>
      <c r="AF108" s="413" t="str">
        <f>IF(O108="","",'別紙様式3-2（４・５月）'!O110&amp;'別紙様式3-2（４・５月）'!P110&amp;'別紙様式3-2（４・５月）'!Q110&amp;"から"&amp;O108)</f>
        <v/>
      </c>
      <c r="AG108" s="413" t="str">
        <f>IF(OR(W108="",W108="―"),"",'別紙様式3-2（４・５月）'!O110&amp;'別紙様式3-2（４・５月）'!P110&amp;'別紙様式3-2（４・５月）'!Q110&amp;"から"&amp;W108)</f>
        <v/>
      </c>
      <c r="AH108" s="361"/>
      <c r="AI108" s="361"/>
      <c r="AJ108" s="361"/>
      <c r="AK108" s="361"/>
      <c r="AL108" s="361"/>
      <c r="AM108" s="361"/>
      <c r="AN108" s="361"/>
      <c r="AO108" s="361"/>
    </row>
    <row r="109" spans="1:41" s="360" customFormat="1" ht="24.9" customHeight="1">
      <c r="A109" s="414">
        <v>96</v>
      </c>
      <c r="B109" s="589" t="str">
        <f>IF(基本情報入力シート!C148="","",基本情報入力シート!C148)</f>
        <v/>
      </c>
      <c r="C109" s="590"/>
      <c r="D109" s="590"/>
      <c r="E109" s="590"/>
      <c r="F109" s="590"/>
      <c r="G109" s="590"/>
      <c r="H109" s="590"/>
      <c r="I109" s="591"/>
      <c r="J109" s="391" t="str">
        <f>IF(基本情報入力シート!M148="","",基本情報入力シート!M148)</f>
        <v/>
      </c>
      <c r="K109" s="392" t="str">
        <f>IF(基本情報入力シート!R148="","",基本情報入力シート!R148)</f>
        <v/>
      </c>
      <c r="L109" s="392" t="str">
        <f>IF(基本情報入力シート!W148="","",基本情報入力シート!W148)</f>
        <v/>
      </c>
      <c r="M109" s="393" t="str">
        <f>IF(基本情報入力シート!X148="","",基本情報入力シート!X148)</f>
        <v/>
      </c>
      <c r="N109" s="394" t="str">
        <f>IF(基本情報入力シート!Y148="","",基本情報入力シート!Y148)</f>
        <v/>
      </c>
      <c r="O109" s="48"/>
      <c r="P109" s="675"/>
      <c r="Q109" s="676"/>
      <c r="R109" s="522" t="str">
        <f>IFERROR(IF(OR('別紙様式3-2（４・５月）'!Z111="ベア加算",'別紙様式3-2（４・５月）'!R111=""),"",P109*VLOOKUP(N109,【参考】数式用!$AD$2:$AH$37,MATCH(O109,【参考】数式用!$K$4:$N$4,0)+1,0)),"")</f>
        <v/>
      </c>
      <c r="S109" s="72"/>
      <c r="T109" s="677"/>
      <c r="U109" s="678"/>
      <c r="V109" s="520" t="str">
        <f>IFERROR(IF(AND('別紙様式3-2（４・５月）'!O111="",O109&lt;&gt;""),P109,P109*VLOOKUP(AF109,【参考】数式用4!$EY$3:$GF$106,MATCH(N109,【参考】数式用4!$EY$2:$GF$2,0))),"")</f>
        <v/>
      </c>
      <c r="W109" s="49"/>
      <c r="X109" s="71"/>
      <c r="Y109" s="728" t="str">
        <f>IFERROR(IF(OR('別紙様式3-2（４・５月）'!Z111="ベア加算",'別紙様式3-2（４・５月）'!R111=""),"",X109*VLOOKUP(N109,【参考】数式用!$AD$2:$AH$37,MATCH(W109,【参考】数式用!$K$4:$N$4,0)+1,0)),"")</f>
        <v/>
      </c>
      <c r="Z109" s="729"/>
      <c r="AA109" s="72"/>
      <c r="AB109" s="73"/>
      <c r="AC109" s="526" t="str">
        <f>IFERROR(IF(AND('別紙様式3-2（４・５月）'!O111="",W109&lt;&gt;"",W109&lt;&gt;"―"),X109,X109*VLOOKUP(AG109,【参考】数式用4!$EY$3:$GF$106,MATCH(N109,【参考】数式用4!$EY$2:$GF$2,0))),"")</f>
        <v/>
      </c>
      <c r="AD109" s="515" t="str">
        <f t="shared" si="2"/>
        <v/>
      </c>
      <c r="AE109" s="517" t="str">
        <f t="shared" si="3"/>
        <v/>
      </c>
      <c r="AF109" s="413" t="str">
        <f>IF(O109="","",'別紙様式3-2（４・５月）'!O111&amp;'別紙様式3-2（４・５月）'!P111&amp;'別紙様式3-2（４・５月）'!Q111&amp;"から"&amp;O109)</f>
        <v/>
      </c>
      <c r="AG109" s="413" t="str">
        <f>IF(OR(W109="",W109="―"),"",'別紙様式3-2（４・５月）'!O111&amp;'別紙様式3-2（４・５月）'!P111&amp;'別紙様式3-2（４・５月）'!Q111&amp;"から"&amp;W109)</f>
        <v/>
      </c>
      <c r="AH109" s="361"/>
      <c r="AI109" s="361"/>
      <c r="AJ109" s="361"/>
      <c r="AK109" s="361"/>
      <c r="AL109" s="361"/>
      <c r="AM109" s="361"/>
      <c r="AN109" s="361"/>
      <c r="AO109" s="361"/>
    </row>
    <row r="110" spans="1:41" s="360" customFormat="1" ht="24.9" customHeight="1">
      <c r="A110" s="414">
        <v>97</v>
      </c>
      <c r="B110" s="589" t="str">
        <f>IF(基本情報入力シート!C149="","",基本情報入力シート!C149)</f>
        <v/>
      </c>
      <c r="C110" s="590"/>
      <c r="D110" s="590"/>
      <c r="E110" s="590"/>
      <c r="F110" s="590"/>
      <c r="G110" s="590"/>
      <c r="H110" s="590"/>
      <c r="I110" s="591"/>
      <c r="J110" s="391" t="str">
        <f>IF(基本情報入力シート!M149="","",基本情報入力シート!M149)</f>
        <v/>
      </c>
      <c r="K110" s="392" t="str">
        <f>IF(基本情報入力シート!R149="","",基本情報入力シート!R149)</f>
        <v/>
      </c>
      <c r="L110" s="392" t="str">
        <f>IF(基本情報入力シート!W149="","",基本情報入力シート!W149)</f>
        <v/>
      </c>
      <c r="M110" s="393" t="str">
        <f>IF(基本情報入力シート!X149="","",基本情報入力シート!X149)</f>
        <v/>
      </c>
      <c r="N110" s="394" t="str">
        <f>IF(基本情報入力シート!Y149="","",基本情報入力シート!Y149)</f>
        <v/>
      </c>
      <c r="O110" s="48"/>
      <c r="P110" s="675"/>
      <c r="Q110" s="676"/>
      <c r="R110" s="522" t="str">
        <f>IFERROR(IF(OR('別紙様式3-2（４・５月）'!Z112="ベア加算",'別紙様式3-2（４・５月）'!R112=""),"",P110*VLOOKUP(N110,【参考】数式用!$AD$2:$AH$37,MATCH(O110,【参考】数式用!$K$4:$N$4,0)+1,0)),"")</f>
        <v/>
      </c>
      <c r="S110" s="72"/>
      <c r="T110" s="677"/>
      <c r="U110" s="678"/>
      <c r="V110" s="520" t="str">
        <f>IFERROR(IF(AND('別紙様式3-2（４・５月）'!O112="",O110&lt;&gt;""),P110,P110*VLOOKUP(AF110,【参考】数式用4!$EY$3:$GF$106,MATCH(N110,【参考】数式用4!$EY$2:$GF$2,0))),"")</f>
        <v/>
      </c>
      <c r="W110" s="49"/>
      <c r="X110" s="71"/>
      <c r="Y110" s="728" t="str">
        <f>IFERROR(IF(OR('別紙様式3-2（４・５月）'!Z112="ベア加算",'別紙様式3-2（４・５月）'!R112=""),"",X110*VLOOKUP(N110,【参考】数式用!$AD$2:$AH$37,MATCH(W110,【参考】数式用!$K$4:$N$4,0)+1,0)),"")</f>
        <v/>
      </c>
      <c r="Z110" s="729"/>
      <c r="AA110" s="72"/>
      <c r="AB110" s="73"/>
      <c r="AC110" s="526" t="str">
        <f>IFERROR(IF(AND('別紙様式3-2（４・５月）'!O112="",W110&lt;&gt;"",W110&lt;&gt;"―"),X110,X110*VLOOKUP(AG110,【参考】数式用4!$EY$3:$GF$106,MATCH(N110,【参考】数式用4!$EY$2:$GF$2,0))),"")</f>
        <v/>
      </c>
      <c r="AD110" s="515" t="str">
        <f t="shared" si="2"/>
        <v/>
      </c>
      <c r="AE110" s="517" t="str">
        <f t="shared" si="3"/>
        <v/>
      </c>
      <c r="AF110" s="413" t="str">
        <f>IF(O110="","",'別紙様式3-2（４・５月）'!O112&amp;'別紙様式3-2（４・５月）'!P112&amp;'別紙様式3-2（４・５月）'!Q112&amp;"から"&amp;O110)</f>
        <v/>
      </c>
      <c r="AG110" s="413" t="str">
        <f>IF(OR(W110="",W110="―"),"",'別紙様式3-2（４・５月）'!O112&amp;'別紙様式3-2（４・５月）'!P112&amp;'別紙様式3-2（４・５月）'!Q112&amp;"から"&amp;W110)</f>
        <v/>
      </c>
      <c r="AH110" s="361"/>
      <c r="AI110" s="361"/>
      <c r="AJ110" s="361"/>
      <c r="AK110" s="361"/>
      <c r="AL110" s="361"/>
      <c r="AM110" s="361"/>
      <c r="AN110" s="361"/>
      <c r="AO110" s="361"/>
    </row>
    <row r="111" spans="1:41" s="360" customFormat="1" ht="24.9" customHeight="1">
      <c r="A111" s="414">
        <v>98</v>
      </c>
      <c r="B111" s="589" t="str">
        <f>IF(基本情報入力シート!C150="","",基本情報入力シート!C150)</f>
        <v/>
      </c>
      <c r="C111" s="590"/>
      <c r="D111" s="590"/>
      <c r="E111" s="590"/>
      <c r="F111" s="590"/>
      <c r="G111" s="590"/>
      <c r="H111" s="590"/>
      <c r="I111" s="591"/>
      <c r="J111" s="391" t="str">
        <f>IF(基本情報入力シート!M150="","",基本情報入力シート!M150)</f>
        <v/>
      </c>
      <c r="K111" s="392" t="str">
        <f>IF(基本情報入力シート!R150="","",基本情報入力シート!R150)</f>
        <v/>
      </c>
      <c r="L111" s="392" t="str">
        <f>IF(基本情報入力シート!W150="","",基本情報入力シート!W150)</f>
        <v/>
      </c>
      <c r="M111" s="393" t="str">
        <f>IF(基本情報入力シート!X150="","",基本情報入力シート!X150)</f>
        <v/>
      </c>
      <c r="N111" s="394" t="str">
        <f>IF(基本情報入力シート!Y150="","",基本情報入力シート!Y150)</f>
        <v/>
      </c>
      <c r="O111" s="48"/>
      <c r="P111" s="675"/>
      <c r="Q111" s="676"/>
      <c r="R111" s="522" t="str">
        <f>IFERROR(IF(OR('別紙様式3-2（４・５月）'!Z113="ベア加算",'別紙様式3-2（４・５月）'!R113=""),"",P111*VLOOKUP(N111,【参考】数式用!$AD$2:$AH$37,MATCH(O111,【参考】数式用!$K$4:$N$4,0)+1,0)),"")</f>
        <v/>
      </c>
      <c r="S111" s="72"/>
      <c r="T111" s="677"/>
      <c r="U111" s="678"/>
      <c r="V111" s="520" t="str">
        <f>IFERROR(IF(AND('別紙様式3-2（４・５月）'!O113="",O111&lt;&gt;""),P111,P111*VLOOKUP(AF111,【参考】数式用4!$EY$3:$GF$106,MATCH(N111,【参考】数式用4!$EY$2:$GF$2,0))),"")</f>
        <v/>
      </c>
      <c r="W111" s="49"/>
      <c r="X111" s="71"/>
      <c r="Y111" s="728" t="str">
        <f>IFERROR(IF(OR('別紙様式3-2（４・５月）'!Z113="ベア加算",'別紙様式3-2（４・５月）'!R113=""),"",X111*VLOOKUP(N111,【参考】数式用!$AD$2:$AH$37,MATCH(W111,【参考】数式用!$K$4:$N$4,0)+1,0)),"")</f>
        <v/>
      </c>
      <c r="Z111" s="729"/>
      <c r="AA111" s="72"/>
      <c r="AB111" s="73"/>
      <c r="AC111" s="526" t="str">
        <f>IFERROR(IF(AND('別紙様式3-2（４・５月）'!O113="",W111&lt;&gt;"",W111&lt;&gt;"―"),X111,X111*VLOOKUP(AG111,【参考】数式用4!$EY$3:$GF$106,MATCH(N111,【参考】数式用4!$EY$2:$GF$2,0))),"")</f>
        <v/>
      </c>
      <c r="AD111" s="515" t="str">
        <f t="shared" si="2"/>
        <v/>
      </c>
      <c r="AE111" s="517" t="str">
        <f t="shared" si="3"/>
        <v/>
      </c>
      <c r="AF111" s="413" t="str">
        <f>IF(O111="","",'別紙様式3-2（４・５月）'!O113&amp;'別紙様式3-2（４・５月）'!P113&amp;'別紙様式3-2（４・５月）'!Q113&amp;"から"&amp;O111)</f>
        <v/>
      </c>
      <c r="AG111" s="413" t="str">
        <f>IF(OR(W111="",W111="―"),"",'別紙様式3-2（４・５月）'!O113&amp;'別紙様式3-2（４・５月）'!P113&amp;'別紙様式3-2（４・５月）'!Q113&amp;"から"&amp;W111)</f>
        <v/>
      </c>
      <c r="AH111" s="361"/>
      <c r="AI111" s="361"/>
      <c r="AJ111" s="361"/>
      <c r="AK111" s="361"/>
      <c r="AL111" s="361"/>
      <c r="AM111" s="361"/>
      <c r="AN111" s="361"/>
      <c r="AO111" s="361"/>
    </row>
    <row r="112" spans="1:41" s="360" customFormat="1" ht="24.9" customHeight="1">
      <c r="A112" s="414">
        <v>99</v>
      </c>
      <c r="B112" s="589" t="str">
        <f>IF(基本情報入力シート!C151="","",基本情報入力シート!C151)</f>
        <v/>
      </c>
      <c r="C112" s="590"/>
      <c r="D112" s="590"/>
      <c r="E112" s="590"/>
      <c r="F112" s="590"/>
      <c r="G112" s="590"/>
      <c r="H112" s="590"/>
      <c r="I112" s="591"/>
      <c r="J112" s="391" t="str">
        <f>IF(基本情報入力シート!M151="","",基本情報入力シート!M151)</f>
        <v/>
      </c>
      <c r="K112" s="392" t="str">
        <f>IF(基本情報入力シート!R151="","",基本情報入力シート!R151)</f>
        <v/>
      </c>
      <c r="L112" s="392" t="str">
        <f>IF(基本情報入力シート!W151="","",基本情報入力シート!W151)</f>
        <v/>
      </c>
      <c r="M112" s="393" t="str">
        <f>IF(基本情報入力シート!X151="","",基本情報入力シート!X151)</f>
        <v/>
      </c>
      <c r="N112" s="394" t="str">
        <f>IF(基本情報入力シート!Y151="","",基本情報入力シート!Y151)</f>
        <v/>
      </c>
      <c r="O112" s="48"/>
      <c r="P112" s="675"/>
      <c r="Q112" s="676"/>
      <c r="R112" s="522" t="str">
        <f>IFERROR(IF(OR('別紙様式3-2（４・５月）'!Z114="ベア加算",'別紙様式3-2（４・５月）'!R114=""),"",P112*VLOOKUP(N112,【参考】数式用!$AD$2:$AH$37,MATCH(O112,【参考】数式用!$K$4:$N$4,0)+1,0)),"")</f>
        <v/>
      </c>
      <c r="S112" s="72"/>
      <c r="T112" s="677"/>
      <c r="U112" s="678"/>
      <c r="V112" s="520" t="str">
        <f>IFERROR(IF(AND('別紙様式3-2（４・５月）'!O114="",O112&lt;&gt;""),P112,P112*VLOOKUP(AF112,【参考】数式用4!$EY$3:$GF$106,MATCH(N112,【参考】数式用4!$EY$2:$GF$2,0))),"")</f>
        <v/>
      </c>
      <c r="W112" s="49"/>
      <c r="X112" s="71"/>
      <c r="Y112" s="728" t="str">
        <f>IFERROR(IF(OR('別紙様式3-2（４・５月）'!Z114="ベア加算",'別紙様式3-2（４・５月）'!R114=""),"",X112*VLOOKUP(N112,【参考】数式用!$AD$2:$AH$37,MATCH(W112,【参考】数式用!$K$4:$N$4,0)+1,0)),"")</f>
        <v/>
      </c>
      <c r="Z112" s="729"/>
      <c r="AA112" s="72"/>
      <c r="AB112" s="73"/>
      <c r="AC112" s="526" t="str">
        <f>IFERROR(IF(AND('別紙様式3-2（４・５月）'!O114="",W112&lt;&gt;"",W112&lt;&gt;"―"),X112,X112*VLOOKUP(AG112,【参考】数式用4!$EY$3:$GF$106,MATCH(N112,【参考】数式用4!$EY$2:$GF$2,0))),"")</f>
        <v/>
      </c>
      <c r="AD112" s="515" t="str">
        <f t="shared" si="2"/>
        <v/>
      </c>
      <c r="AE112" s="517" t="str">
        <f t="shared" si="3"/>
        <v/>
      </c>
      <c r="AF112" s="413" t="str">
        <f>IF(O112="","",'別紙様式3-2（４・５月）'!O114&amp;'別紙様式3-2（４・５月）'!P114&amp;'別紙様式3-2（４・５月）'!Q114&amp;"から"&amp;O112)</f>
        <v/>
      </c>
      <c r="AG112" s="413" t="str">
        <f>IF(OR(W112="",W112="―"),"",'別紙様式3-2（４・５月）'!O114&amp;'別紙様式3-2（４・５月）'!P114&amp;'別紙様式3-2（４・５月）'!Q114&amp;"から"&amp;W112)</f>
        <v/>
      </c>
      <c r="AH112" s="361"/>
      <c r="AI112" s="361"/>
      <c r="AJ112" s="361"/>
      <c r="AK112" s="361"/>
      <c r="AL112" s="361"/>
      <c r="AM112" s="361"/>
      <c r="AN112" s="361"/>
      <c r="AO112" s="361"/>
    </row>
    <row r="113" spans="1:41" s="360" customFormat="1" ht="24.9" customHeight="1">
      <c r="A113" s="414">
        <v>100</v>
      </c>
      <c r="B113" s="589" t="str">
        <f>IF(基本情報入力シート!C152="","",基本情報入力シート!C152)</f>
        <v/>
      </c>
      <c r="C113" s="590"/>
      <c r="D113" s="590"/>
      <c r="E113" s="590"/>
      <c r="F113" s="590"/>
      <c r="G113" s="590"/>
      <c r="H113" s="590"/>
      <c r="I113" s="591"/>
      <c r="J113" s="392" t="str">
        <f>IF(基本情報入力シート!M152="","",基本情報入力シート!M152)</f>
        <v/>
      </c>
      <c r="K113" s="392" t="str">
        <f>IF(基本情報入力シート!R152="","",基本情報入力シート!R152)</f>
        <v/>
      </c>
      <c r="L113" s="392" t="str">
        <f>IF(基本情報入力シート!W152="","",基本情報入力シート!W152)</f>
        <v/>
      </c>
      <c r="M113" s="415" t="str">
        <f>IF(基本情報入力シート!X152="","",基本情報入力シート!X152)</f>
        <v/>
      </c>
      <c r="N113" s="418" t="str">
        <f>IF(基本情報入力シート!Y152="","",基本情報入力シート!Y152)</f>
        <v/>
      </c>
      <c r="O113" s="50"/>
      <c r="P113" s="675"/>
      <c r="Q113" s="676"/>
      <c r="R113" s="522" t="str">
        <f>IFERROR(IF(OR('別紙様式3-2（４・５月）'!Z115="ベア加算",'別紙様式3-2（４・５月）'!R115=""),"",P113*VLOOKUP(N113,【参考】数式用!$AD$2:$AH$37,MATCH(O113,【参考】数式用!$K$4:$N$4,0)+1,0)),"")</f>
        <v/>
      </c>
      <c r="S113" s="72"/>
      <c r="T113" s="677"/>
      <c r="U113" s="678"/>
      <c r="V113" s="520" t="str">
        <f>IFERROR(IF(AND('別紙様式3-2（４・５月）'!O115="",O113&lt;&gt;""),P113,P113*VLOOKUP(AF113,【参考】数式用4!$EY$3:$GF$106,MATCH(N113,【参考】数式用4!$EY$2:$GF$2,0))),"")</f>
        <v/>
      </c>
      <c r="W113" s="50"/>
      <c r="X113" s="71"/>
      <c r="Y113" s="728" t="str">
        <f>IFERROR(IF(OR('別紙様式3-2（４・５月）'!Z115="ベア加算",'別紙様式3-2（４・５月）'!R115=""),"",X113*VLOOKUP(N113,【参考】数式用!$AD$2:$AH$37,MATCH(W113,【参考】数式用!$K$4:$N$4,0)+1,0)),"")</f>
        <v/>
      </c>
      <c r="Z113" s="729"/>
      <c r="AA113" s="72"/>
      <c r="AB113" s="73"/>
      <c r="AC113" s="526" t="str">
        <f>IFERROR(IF(AND('別紙様式3-2（４・５月）'!O115="",W113&lt;&gt;"",W113&lt;&gt;"―"),X113,X113*VLOOKUP(AG113,【参考】数式用4!$EY$3:$GF$106,MATCH(N113,【参考】数式用4!$EY$2:$GF$2,0))),"")</f>
        <v/>
      </c>
      <c r="AD113" s="515" t="str">
        <f t="shared" si="2"/>
        <v/>
      </c>
      <c r="AE113" s="517" t="str">
        <f t="shared" si="3"/>
        <v/>
      </c>
      <c r="AF113" s="413" t="str">
        <f>IF(O113="","",'別紙様式3-2（４・５月）'!O115&amp;'別紙様式3-2（４・５月）'!P115&amp;'別紙様式3-2（４・５月）'!Q115&amp;"から"&amp;O113)</f>
        <v/>
      </c>
      <c r="AG113" s="413" t="str">
        <f>IF(OR(W113="",W113="―"),"",'別紙様式3-2（４・５月）'!O115&amp;'別紙様式3-2（４・５月）'!P115&amp;'別紙様式3-2（４・５月）'!Q115&amp;"から"&amp;W113)</f>
        <v/>
      </c>
      <c r="AH113" s="361"/>
      <c r="AI113" s="361"/>
      <c r="AJ113" s="361"/>
      <c r="AK113" s="361"/>
      <c r="AL113" s="361"/>
      <c r="AM113" s="361"/>
      <c r="AN113" s="361"/>
      <c r="AO113" s="361"/>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55" priority="20">
      <formula>$Z$5="○"</formula>
    </cfRule>
  </conditionalFormatting>
  <conditionalFormatting sqref="Z7">
    <cfRule type="expression" dxfId="54" priority="19">
      <formula>$Z$7="○"</formula>
    </cfRule>
  </conditionalFormatting>
  <conditionalFormatting sqref="AA7">
    <cfRule type="expression" dxfId="53" priority="18">
      <formula>$Z$7&lt;&gt;"×"</formula>
    </cfRule>
  </conditionalFormatting>
  <conditionalFormatting sqref="AA5">
    <cfRule type="expression" dxfId="52" priority="16">
      <formula>$Z$5&lt;&gt;"×"</formula>
    </cfRule>
  </conditionalFormatting>
  <conditionalFormatting sqref="X14:Y113">
    <cfRule type="expression" dxfId="51" priority="12">
      <formula>OR(W14="",W14="ー")</formula>
    </cfRule>
  </conditionalFormatting>
  <conditionalFormatting sqref="AB14:AB113">
    <cfRule type="expression" dxfId="50"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9" priority="8">
      <formula>$N14=""</formula>
    </cfRule>
  </conditionalFormatting>
  <conditionalFormatting sqref="P14:P113">
    <cfRule type="expression" dxfId="48" priority="7">
      <formula>O14=""</formula>
    </cfRule>
  </conditionalFormatting>
  <conditionalFormatting sqref="T14:U113">
    <cfRule type="expression" dxfId="47"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46" priority="4">
      <formula>R14&lt;&gt;""</formula>
    </cfRule>
  </conditionalFormatting>
  <conditionalFormatting sqref="AA14:AA113">
    <cfRule type="expression" dxfId="45" priority="43">
      <formula>Y14&lt;&gt;""</formula>
    </cfRule>
  </conditionalFormatting>
  <conditionalFormatting sqref="V14:V113">
    <cfRule type="expression" dxfId="44"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4"/>
  <sheetViews>
    <sheetView view="pageBreakPreview" topLeftCell="A28" zoomScaleNormal="120" zoomScaleSheetLayoutView="100" workbookViewId="0">
      <selection activeCell="B39" sqref="B39"/>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971" t="s">
        <v>16</v>
      </c>
      <c r="AA1" s="971"/>
      <c r="AB1" s="971"/>
      <c r="AC1" s="971"/>
      <c r="AD1" s="971" t="str">
        <f>IF(基本情報入力シート!C32="","",基本情報入力シート!C32)</f>
        <v/>
      </c>
      <c r="AE1" s="971"/>
      <c r="AF1" s="971"/>
      <c r="AG1" s="971"/>
      <c r="AH1" s="971"/>
      <c r="AI1" s="971"/>
      <c r="AJ1" s="971"/>
      <c r="AK1" s="971"/>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1003" t="s">
        <v>2151</v>
      </c>
      <c r="C3" s="1003"/>
      <c r="D3" s="1003"/>
      <c r="E3" s="1003"/>
      <c r="F3" s="1003"/>
      <c r="G3" s="1003"/>
      <c r="H3" s="1003"/>
      <c r="I3" s="1003"/>
      <c r="J3" s="1003"/>
      <c r="K3" s="1003"/>
      <c r="L3" s="1003"/>
      <c r="M3" s="1003"/>
      <c r="N3" s="1003"/>
      <c r="O3" s="1003"/>
      <c r="P3" s="1003"/>
      <c r="Q3" s="1003"/>
      <c r="R3" s="1003"/>
      <c r="S3" s="1003"/>
      <c r="T3" s="1003"/>
      <c r="U3" s="1003"/>
      <c r="V3" s="1003"/>
      <c r="W3" s="1003"/>
      <c r="X3" s="1003"/>
      <c r="Y3" s="1003"/>
      <c r="Z3" s="1003"/>
      <c r="AA3" s="1003"/>
      <c r="AB3" s="1003"/>
      <c r="AC3" s="1003"/>
      <c r="AD3" s="1003"/>
      <c r="AE3" s="1003"/>
      <c r="AF3" s="1003"/>
      <c r="AG3" s="1003"/>
      <c r="AH3" s="1003"/>
      <c r="AI3" s="1003"/>
      <c r="AJ3" s="1003"/>
      <c r="AK3" s="1003"/>
      <c r="AL3" s="1003"/>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1955</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993" t="s">
        <v>23</v>
      </c>
      <c r="C6" s="994"/>
      <c r="D6" s="994"/>
      <c r="E6" s="994"/>
      <c r="F6" s="994"/>
      <c r="G6" s="994"/>
      <c r="H6" s="990" t="str">
        <f>IF(基本情報入力シート!M36="","",基本情報入力シート!M36)</f>
        <v/>
      </c>
      <c r="I6" s="991"/>
      <c r="J6" s="991"/>
      <c r="K6" s="991"/>
      <c r="L6" s="991"/>
      <c r="M6" s="991"/>
      <c r="N6" s="991"/>
      <c r="O6" s="991"/>
      <c r="P6" s="991"/>
      <c r="Q6" s="991"/>
      <c r="R6" s="991"/>
      <c r="S6" s="991"/>
      <c r="T6" s="991"/>
      <c r="U6" s="991"/>
      <c r="V6" s="991"/>
      <c r="W6" s="991"/>
      <c r="X6" s="991"/>
      <c r="Y6" s="991"/>
      <c r="Z6" s="991"/>
      <c r="AA6" s="991"/>
      <c r="AB6" s="991"/>
      <c r="AC6" s="991"/>
      <c r="AD6" s="991"/>
      <c r="AE6" s="991"/>
      <c r="AF6" s="991"/>
      <c r="AG6" s="991"/>
      <c r="AH6" s="991"/>
      <c r="AI6" s="991"/>
      <c r="AJ6" s="991"/>
      <c r="AK6" s="992"/>
      <c r="AL6" s="90"/>
    </row>
    <row r="7" spans="1:50" s="91" customFormat="1" ht="22.5" customHeight="1">
      <c r="A7" s="90"/>
      <c r="B7" s="981" t="s">
        <v>22</v>
      </c>
      <c r="C7" s="982"/>
      <c r="D7" s="982"/>
      <c r="E7" s="982"/>
      <c r="F7" s="982"/>
      <c r="G7" s="982"/>
      <c r="H7" s="995" t="str">
        <f>IF(基本情報入力シート!M37="","",基本情報入力シート!M37)</f>
        <v/>
      </c>
      <c r="I7" s="996"/>
      <c r="J7" s="996"/>
      <c r="K7" s="996"/>
      <c r="L7" s="996"/>
      <c r="M7" s="996"/>
      <c r="N7" s="996"/>
      <c r="O7" s="996"/>
      <c r="P7" s="996"/>
      <c r="Q7" s="996"/>
      <c r="R7" s="996"/>
      <c r="S7" s="996"/>
      <c r="T7" s="996"/>
      <c r="U7" s="996"/>
      <c r="V7" s="996"/>
      <c r="W7" s="996"/>
      <c r="X7" s="996"/>
      <c r="Y7" s="996"/>
      <c r="Z7" s="996"/>
      <c r="AA7" s="996"/>
      <c r="AB7" s="996"/>
      <c r="AC7" s="996"/>
      <c r="AD7" s="996"/>
      <c r="AE7" s="996"/>
      <c r="AF7" s="996"/>
      <c r="AG7" s="996"/>
      <c r="AH7" s="996"/>
      <c r="AI7" s="996"/>
      <c r="AJ7" s="996"/>
      <c r="AK7" s="997"/>
      <c r="AL7" s="90"/>
    </row>
    <row r="8" spans="1:50" s="91" customFormat="1" ht="12.75" customHeight="1">
      <c r="A8" s="90"/>
      <c r="B8" s="975" t="s">
        <v>18</v>
      </c>
      <c r="C8" s="976"/>
      <c r="D8" s="976"/>
      <c r="E8" s="976"/>
      <c r="F8" s="976"/>
      <c r="G8" s="976"/>
      <c r="H8" s="92" t="s">
        <v>1</v>
      </c>
      <c r="I8" s="983" t="str">
        <f>IF(基本情報入力シート!AC38="－","",基本情報入力シート!AC38)</f>
        <v/>
      </c>
      <c r="J8" s="983"/>
      <c r="K8" s="983"/>
      <c r="L8" s="983"/>
      <c r="M8" s="983"/>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977"/>
      <c r="C9" s="978"/>
      <c r="D9" s="978"/>
      <c r="E9" s="978"/>
      <c r="F9" s="978"/>
      <c r="G9" s="978"/>
      <c r="H9" s="998" t="str">
        <f>IF(基本情報入力シート!M39="","",基本情報入力シート!M39)</f>
        <v/>
      </c>
      <c r="I9" s="999"/>
      <c r="J9" s="999"/>
      <c r="K9" s="999"/>
      <c r="L9" s="999"/>
      <c r="M9" s="999"/>
      <c r="N9" s="999"/>
      <c r="O9" s="999"/>
      <c r="P9" s="999"/>
      <c r="Q9" s="999"/>
      <c r="R9" s="999"/>
      <c r="S9" s="999"/>
      <c r="T9" s="999"/>
      <c r="U9" s="999"/>
      <c r="V9" s="999"/>
      <c r="W9" s="999"/>
      <c r="X9" s="999"/>
      <c r="Y9" s="999"/>
      <c r="Z9" s="999"/>
      <c r="AA9" s="999"/>
      <c r="AB9" s="999"/>
      <c r="AC9" s="999"/>
      <c r="AD9" s="999"/>
      <c r="AE9" s="999"/>
      <c r="AF9" s="999"/>
      <c r="AG9" s="999"/>
      <c r="AH9" s="999"/>
      <c r="AI9" s="999"/>
      <c r="AJ9" s="999"/>
      <c r="AK9" s="1000"/>
      <c r="AL9" s="90"/>
    </row>
    <row r="10" spans="1:50" s="91" customFormat="1" ht="12" customHeight="1">
      <c r="A10" s="90"/>
      <c r="B10" s="979"/>
      <c r="C10" s="980"/>
      <c r="D10" s="980"/>
      <c r="E10" s="980"/>
      <c r="F10" s="980"/>
      <c r="G10" s="980"/>
      <c r="H10" s="972" t="str">
        <f>IF(基本情報入力シート!M40="","",基本情報入力シート!M40)</f>
        <v/>
      </c>
      <c r="I10" s="973"/>
      <c r="J10" s="973"/>
      <c r="K10" s="973"/>
      <c r="L10" s="973"/>
      <c r="M10" s="973"/>
      <c r="N10" s="973"/>
      <c r="O10" s="973"/>
      <c r="P10" s="973"/>
      <c r="Q10" s="973"/>
      <c r="R10" s="973"/>
      <c r="S10" s="973"/>
      <c r="T10" s="973"/>
      <c r="U10" s="973"/>
      <c r="V10" s="973"/>
      <c r="W10" s="973"/>
      <c r="X10" s="973"/>
      <c r="Y10" s="973"/>
      <c r="Z10" s="973"/>
      <c r="AA10" s="973"/>
      <c r="AB10" s="973"/>
      <c r="AC10" s="973"/>
      <c r="AD10" s="973"/>
      <c r="AE10" s="973"/>
      <c r="AF10" s="973"/>
      <c r="AG10" s="973"/>
      <c r="AH10" s="973"/>
      <c r="AI10" s="973"/>
      <c r="AJ10" s="973"/>
      <c r="AK10" s="974"/>
      <c r="AL10" s="90"/>
    </row>
    <row r="11" spans="1:50" s="91" customFormat="1" ht="15" customHeight="1">
      <c r="A11" s="90"/>
      <c r="B11" s="988" t="s">
        <v>0</v>
      </c>
      <c r="C11" s="989"/>
      <c r="D11" s="989"/>
      <c r="E11" s="989"/>
      <c r="F11" s="989"/>
      <c r="G11" s="989"/>
      <c r="H11" s="990" t="str">
        <f>IF(基本情報入力シート!M43="","",基本情報入力シート!M43)</f>
        <v/>
      </c>
      <c r="I11" s="991"/>
      <c r="J11" s="991"/>
      <c r="K11" s="991"/>
      <c r="L11" s="991"/>
      <c r="M11" s="991"/>
      <c r="N11" s="991"/>
      <c r="O11" s="991"/>
      <c r="P11" s="991"/>
      <c r="Q11" s="991"/>
      <c r="R11" s="991"/>
      <c r="S11" s="991"/>
      <c r="T11" s="991"/>
      <c r="U11" s="991"/>
      <c r="V11" s="991"/>
      <c r="W11" s="991"/>
      <c r="X11" s="991"/>
      <c r="Y11" s="991"/>
      <c r="Z11" s="991"/>
      <c r="AA11" s="991"/>
      <c r="AB11" s="991"/>
      <c r="AC11" s="991"/>
      <c r="AD11" s="991"/>
      <c r="AE11" s="991"/>
      <c r="AF11" s="991"/>
      <c r="AG11" s="991"/>
      <c r="AH11" s="991"/>
      <c r="AI11" s="991"/>
      <c r="AJ11" s="991"/>
      <c r="AK11" s="992"/>
      <c r="AL11" s="90"/>
      <c r="AT11" s="96"/>
      <c r="AU11" s="96"/>
      <c r="AV11" s="96"/>
      <c r="AW11" s="96"/>
      <c r="AX11" s="96"/>
    </row>
    <row r="12" spans="1:50" s="91" customFormat="1" ht="22.5" customHeight="1">
      <c r="A12" s="90"/>
      <c r="B12" s="977" t="s">
        <v>19</v>
      </c>
      <c r="C12" s="978"/>
      <c r="D12" s="978"/>
      <c r="E12" s="978"/>
      <c r="F12" s="978"/>
      <c r="G12" s="978"/>
      <c r="H12" s="972" t="str">
        <f>IF(基本情報入力シート!M44="","",基本情報入力シート!M44)</f>
        <v/>
      </c>
      <c r="I12" s="973"/>
      <c r="J12" s="973"/>
      <c r="K12" s="973"/>
      <c r="L12" s="973"/>
      <c r="M12" s="973"/>
      <c r="N12" s="973"/>
      <c r="O12" s="973"/>
      <c r="P12" s="973"/>
      <c r="Q12" s="973"/>
      <c r="R12" s="973"/>
      <c r="S12" s="973"/>
      <c r="T12" s="973"/>
      <c r="U12" s="973"/>
      <c r="V12" s="973"/>
      <c r="W12" s="973"/>
      <c r="X12" s="973"/>
      <c r="Y12" s="973"/>
      <c r="Z12" s="973"/>
      <c r="AA12" s="973"/>
      <c r="AB12" s="973"/>
      <c r="AC12" s="973"/>
      <c r="AD12" s="973"/>
      <c r="AE12" s="973"/>
      <c r="AF12" s="973"/>
      <c r="AG12" s="973"/>
      <c r="AH12" s="973"/>
      <c r="AI12" s="973"/>
      <c r="AJ12" s="973"/>
      <c r="AK12" s="974"/>
      <c r="AL12" s="90"/>
      <c r="AT12" s="96"/>
      <c r="AU12" s="96"/>
      <c r="AV12" s="96"/>
      <c r="AW12" s="96"/>
      <c r="AX12" s="96"/>
    </row>
    <row r="13" spans="1:50" s="91" customFormat="1" ht="17.25" customHeight="1">
      <c r="A13" s="90"/>
      <c r="B13" s="1001" t="s">
        <v>20</v>
      </c>
      <c r="C13" s="1001"/>
      <c r="D13" s="1001"/>
      <c r="E13" s="1001"/>
      <c r="F13" s="1001"/>
      <c r="G13" s="1001"/>
      <c r="H13" s="987" t="s">
        <v>8</v>
      </c>
      <c r="I13" s="987"/>
      <c r="J13" s="987"/>
      <c r="K13" s="981"/>
      <c r="L13" s="1002" t="str">
        <f>IF(基本情報入力シート!M45="","",基本情報入力シート!M45)</f>
        <v/>
      </c>
      <c r="M13" s="1002"/>
      <c r="N13" s="1002"/>
      <c r="O13" s="1002"/>
      <c r="P13" s="1002"/>
      <c r="Q13" s="1002"/>
      <c r="R13" s="1002"/>
      <c r="S13" s="1002"/>
      <c r="T13" s="1002"/>
      <c r="U13" s="1002"/>
      <c r="V13" s="1001" t="s">
        <v>21</v>
      </c>
      <c r="W13" s="1001"/>
      <c r="X13" s="1001"/>
      <c r="Y13" s="1001"/>
      <c r="Z13" s="1002" t="str">
        <f>IF(基本情報入力シート!M46="","",基本情報入力シート!M46)</f>
        <v/>
      </c>
      <c r="AA13" s="1002"/>
      <c r="AB13" s="1002"/>
      <c r="AC13" s="1002"/>
      <c r="AD13" s="1002"/>
      <c r="AE13" s="1002"/>
      <c r="AF13" s="1002"/>
      <c r="AG13" s="1002"/>
      <c r="AH13" s="1002"/>
      <c r="AI13" s="1002"/>
      <c r="AJ13" s="1002"/>
      <c r="AK13" s="1002"/>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1953</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1004" t="s">
        <v>1956</v>
      </c>
      <c r="C17" s="1005"/>
      <c r="D17" s="1005"/>
      <c r="E17" s="1005"/>
      <c r="F17" s="1005"/>
      <c r="G17" s="1005"/>
      <c r="H17" s="1005"/>
      <c r="I17" s="1005"/>
      <c r="J17" s="1005"/>
      <c r="K17" s="1005"/>
      <c r="L17" s="1005"/>
      <c r="M17" s="1005"/>
      <c r="N17" s="1005"/>
      <c r="O17" s="1005"/>
      <c r="P17" s="1005"/>
      <c r="Q17" s="1005"/>
      <c r="R17" s="1005"/>
      <c r="S17" s="1005"/>
      <c r="T17" s="1005"/>
      <c r="U17" s="1005"/>
      <c r="V17" s="1005"/>
      <c r="W17" s="1006"/>
      <c r="X17" s="90"/>
      <c r="Y17" s="90"/>
      <c r="Z17" s="90"/>
      <c r="AA17" s="90"/>
      <c r="AB17" s="90"/>
      <c r="AC17" s="90"/>
      <c r="AD17" s="90"/>
      <c r="AE17" s="90"/>
      <c r="AF17" s="90"/>
      <c r="AG17" s="90"/>
      <c r="AH17" s="110"/>
      <c r="AI17" s="90"/>
      <c r="AJ17" s="90"/>
      <c r="AK17" s="90"/>
      <c r="AL17" s="90"/>
    </row>
    <row r="18" spans="1:53" ht="19.5" customHeight="1">
      <c r="A18" s="85"/>
      <c r="B18" s="111" t="s">
        <v>10</v>
      </c>
      <c r="C18" s="1007" t="s">
        <v>119</v>
      </c>
      <c r="D18" s="1007"/>
      <c r="E18" s="1007"/>
      <c r="F18" s="1007"/>
      <c r="G18" s="1007"/>
      <c r="H18" s="1007"/>
      <c r="I18" s="1007"/>
      <c r="J18" s="1007"/>
      <c r="K18" s="1007"/>
      <c r="L18" s="1007"/>
      <c r="M18" s="1007"/>
      <c r="N18" s="1007"/>
      <c r="O18" s="1007"/>
      <c r="P18" s="1008"/>
      <c r="Q18" s="984">
        <f>SUM('別紙様式3-2（４・５月）'!N5,'別紙様式3-2（４・５月）'!N6,'別紙様式3-2（４・５月）'!N7,'別紙様式3-3（６月以降分）'!N5)</f>
        <v>0</v>
      </c>
      <c r="R18" s="985"/>
      <c r="S18" s="985"/>
      <c r="T18" s="985"/>
      <c r="U18" s="985"/>
      <c r="V18" s="98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2063</v>
      </c>
      <c r="D19" s="861" t="s">
        <v>2065</v>
      </c>
      <c r="E19" s="861"/>
      <c r="F19" s="861"/>
      <c r="G19" s="861"/>
      <c r="H19" s="861"/>
      <c r="I19" s="861"/>
      <c r="J19" s="861"/>
      <c r="K19" s="861"/>
      <c r="L19" s="861"/>
      <c r="M19" s="861"/>
      <c r="N19" s="861"/>
      <c r="O19" s="861"/>
      <c r="P19" s="862"/>
      <c r="Q19" s="984">
        <f>SUM('別紙様式3-2（４・５月）'!N9,'別紙様式3-3（６月以降分）'!N7)</f>
        <v>0</v>
      </c>
      <c r="R19" s="985"/>
      <c r="S19" s="985"/>
      <c r="T19" s="985"/>
      <c r="U19" s="985"/>
      <c r="V19" s="98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2064</v>
      </c>
      <c r="E20" s="861" t="s">
        <v>2066</v>
      </c>
      <c r="F20" s="861"/>
      <c r="G20" s="861"/>
      <c r="H20" s="861"/>
      <c r="I20" s="861"/>
      <c r="J20" s="861"/>
      <c r="K20" s="861"/>
      <c r="L20" s="861"/>
      <c r="M20" s="861"/>
      <c r="N20" s="861"/>
      <c r="O20" s="861"/>
      <c r="P20" s="1058"/>
      <c r="Q20" s="863"/>
      <c r="R20" s="864"/>
      <c r="S20" s="864"/>
      <c r="T20" s="864"/>
      <c r="U20" s="864"/>
      <c r="V20" s="865"/>
      <c r="W20" s="119" t="s">
        <v>4</v>
      </c>
      <c r="X20" s="86" t="s">
        <v>75</v>
      </c>
      <c r="Y20" s="120" t="str">
        <f>IF(Q20&gt;Q19,"×","")</f>
        <v/>
      </c>
      <c r="Z20" s="85"/>
      <c r="AA20" s="85"/>
      <c r="AB20" s="85"/>
      <c r="AC20" s="85"/>
      <c r="AD20" s="85"/>
      <c r="AE20" s="85"/>
      <c r="AF20" s="85"/>
      <c r="AG20" s="85"/>
      <c r="AH20" s="85"/>
      <c r="AI20" s="85"/>
      <c r="AJ20" s="85"/>
      <c r="AK20" s="85"/>
      <c r="AL20" s="85"/>
      <c r="AM20" s="753" t="s">
        <v>2100</v>
      </c>
      <c r="AN20" s="754"/>
      <c r="AO20" s="754"/>
      <c r="AP20" s="754"/>
      <c r="AQ20" s="754"/>
      <c r="AR20" s="754"/>
      <c r="AS20" s="754"/>
      <c r="AT20" s="754"/>
      <c r="AU20" s="754"/>
      <c r="AV20" s="754"/>
      <c r="AW20" s="754"/>
      <c r="AX20" s="754"/>
      <c r="AY20" s="754"/>
      <c r="AZ20" s="754"/>
      <c r="BA20" s="755"/>
    </row>
    <row r="21" spans="1:53" ht="21.75" customHeight="1" thickBot="1">
      <c r="A21" s="85"/>
      <c r="B21" s="121" t="s">
        <v>11</v>
      </c>
      <c r="C21" s="861" t="s">
        <v>2082</v>
      </c>
      <c r="D21" s="1007"/>
      <c r="E21" s="1007"/>
      <c r="F21" s="1007"/>
      <c r="G21" s="1007"/>
      <c r="H21" s="1007"/>
      <c r="I21" s="1007"/>
      <c r="J21" s="1007"/>
      <c r="K21" s="1007"/>
      <c r="L21" s="1007"/>
      <c r="M21" s="1007"/>
      <c r="N21" s="1007"/>
      <c r="O21" s="1007"/>
      <c r="P21" s="1007"/>
      <c r="Q21" s="984">
        <f>Q18-Q20</f>
        <v>0</v>
      </c>
      <c r="R21" s="985"/>
      <c r="S21" s="985"/>
      <c r="T21" s="985"/>
      <c r="U21" s="985"/>
      <c r="V21" s="986"/>
      <c r="W21" s="112" t="s">
        <v>4</v>
      </c>
      <c r="X21" s="86" t="s">
        <v>120</v>
      </c>
      <c r="Y21" s="768" t="str">
        <f>IFERROR(IF(Q22&gt;=Q21,"○","×"),"")</f>
        <v>○</v>
      </c>
      <c r="Z21" s="85"/>
      <c r="AA21" s="85"/>
      <c r="AB21" s="85"/>
      <c r="AC21" s="85"/>
      <c r="AD21" s="85"/>
      <c r="AE21" s="85"/>
      <c r="AF21" s="85"/>
      <c r="AG21" s="85"/>
      <c r="AH21" s="85"/>
      <c r="AI21" s="85"/>
      <c r="AJ21" s="85"/>
      <c r="AK21" s="85"/>
      <c r="AL21" s="85"/>
      <c r="AM21" s="1091" t="s">
        <v>2099</v>
      </c>
      <c r="AN21" s="770"/>
      <c r="AO21" s="770"/>
      <c r="AP21" s="770"/>
      <c r="AQ21" s="770"/>
      <c r="AR21" s="770"/>
      <c r="AS21" s="770"/>
      <c r="AT21" s="770"/>
      <c r="AU21" s="770"/>
      <c r="AV21" s="770"/>
      <c r="AW21" s="770"/>
      <c r="AX21" s="770"/>
      <c r="AY21" s="770"/>
      <c r="AZ21" s="770"/>
      <c r="BA21" s="771"/>
    </row>
    <row r="22" spans="1:53" ht="24.75" customHeight="1" thickBot="1">
      <c r="A22" s="85"/>
      <c r="B22" s="121" t="s">
        <v>1917</v>
      </c>
      <c r="C22" s="861" t="s">
        <v>2092</v>
      </c>
      <c r="D22" s="861"/>
      <c r="E22" s="861"/>
      <c r="F22" s="861"/>
      <c r="G22" s="861"/>
      <c r="H22" s="861"/>
      <c r="I22" s="861"/>
      <c r="J22" s="861"/>
      <c r="K22" s="861"/>
      <c r="L22" s="861"/>
      <c r="M22" s="861"/>
      <c r="N22" s="861"/>
      <c r="O22" s="861"/>
      <c r="P22" s="861"/>
      <c r="Q22" s="863"/>
      <c r="R22" s="864"/>
      <c r="S22" s="864"/>
      <c r="T22" s="864"/>
      <c r="U22" s="864"/>
      <c r="V22" s="865"/>
      <c r="W22" s="122" t="s">
        <v>4</v>
      </c>
      <c r="X22" s="86" t="s">
        <v>120</v>
      </c>
      <c r="Y22" s="769"/>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1042" t="s">
        <v>2049</v>
      </c>
      <c r="C24" s="1043"/>
      <c r="D24" s="1043"/>
      <c r="E24" s="1043"/>
      <c r="F24" s="1043"/>
      <c r="G24" s="1043"/>
      <c r="H24" s="1043"/>
      <c r="I24" s="1043"/>
      <c r="J24" s="1043"/>
      <c r="K24" s="1043"/>
      <c r="L24" s="1043"/>
      <c r="M24" s="1043"/>
      <c r="N24" s="1043"/>
      <c r="O24" s="1043"/>
      <c r="P24" s="1043"/>
      <c r="Q24" s="1044"/>
      <c r="R24" s="1044"/>
      <c r="S24" s="1044"/>
      <c r="T24" s="1044"/>
      <c r="U24" s="1044"/>
      <c r="V24" s="1044"/>
      <c r="W24" s="1045"/>
      <c r="X24" s="86"/>
      <c r="Y24" s="86"/>
      <c r="Z24" s="85"/>
      <c r="AA24" s="85"/>
      <c r="AB24" s="85"/>
      <c r="AC24" s="85"/>
      <c r="AD24" s="85"/>
      <c r="AE24" s="85"/>
      <c r="AF24" s="85"/>
      <c r="AG24" s="85"/>
      <c r="AH24" s="85"/>
      <c r="AI24" s="85"/>
      <c r="AJ24" s="85"/>
      <c r="AK24" s="85"/>
      <c r="AL24" s="85"/>
    </row>
    <row r="25" spans="1:53" ht="30" customHeight="1" thickBot="1">
      <c r="A25" s="85"/>
      <c r="B25" s="121" t="s">
        <v>2050</v>
      </c>
      <c r="C25" s="861" t="s">
        <v>2081</v>
      </c>
      <c r="D25" s="861"/>
      <c r="E25" s="861"/>
      <c r="F25" s="861"/>
      <c r="G25" s="861"/>
      <c r="H25" s="861"/>
      <c r="I25" s="861"/>
      <c r="J25" s="861"/>
      <c r="K25" s="861"/>
      <c r="L25" s="861"/>
      <c r="M25" s="861"/>
      <c r="N25" s="861"/>
      <c r="O25" s="861"/>
      <c r="P25" s="862"/>
      <c r="Q25" s="857">
        <f>Q19-Q20</f>
        <v>0</v>
      </c>
      <c r="R25" s="858"/>
      <c r="S25" s="858"/>
      <c r="T25" s="858"/>
      <c r="U25" s="858"/>
      <c r="V25" s="858"/>
      <c r="W25" s="115" t="s">
        <v>4</v>
      </c>
      <c r="X25" s="86" t="s">
        <v>75</v>
      </c>
      <c r="Y25" s="859" t="str">
        <f>IFERROR(IF(Q25&lt;=0,"",IF(Q26&gt;=Q25,"○","×")),"")</f>
        <v/>
      </c>
      <c r="Z25" s="86" t="s">
        <v>75</v>
      </c>
      <c r="AA25" s="768" t="str">
        <f>IFERROR(IF(Y25="×",IF(Q28&gt;=Q25,"○","×"),""),"")</f>
        <v/>
      </c>
      <c r="AB25" s="85"/>
      <c r="AC25" s="85"/>
      <c r="AD25" s="85"/>
      <c r="AE25" s="85"/>
      <c r="AF25" s="85"/>
      <c r="AG25" s="85"/>
      <c r="AH25" s="85"/>
      <c r="AI25" s="85"/>
      <c r="AJ25" s="85"/>
      <c r="AK25" s="85"/>
      <c r="AL25" s="85"/>
    </row>
    <row r="26" spans="1:53" ht="39.75" customHeight="1" thickBot="1">
      <c r="A26" s="85"/>
      <c r="B26" s="121" t="s">
        <v>2051</v>
      </c>
      <c r="C26" s="861" t="s">
        <v>2079</v>
      </c>
      <c r="D26" s="861"/>
      <c r="E26" s="861"/>
      <c r="F26" s="861"/>
      <c r="G26" s="861"/>
      <c r="H26" s="861"/>
      <c r="I26" s="861"/>
      <c r="J26" s="861"/>
      <c r="K26" s="861"/>
      <c r="L26" s="861"/>
      <c r="M26" s="861"/>
      <c r="N26" s="861"/>
      <c r="O26" s="861"/>
      <c r="P26" s="862"/>
      <c r="Q26" s="863"/>
      <c r="R26" s="864"/>
      <c r="S26" s="864"/>
      <c r="T26" s="864"/>
      <c r="U26" s="864"/>
      <c r="V26" s="865"/>
      <c r="W26" s="115" t="s">
        <v>4</v>
      </c>
      <c r="X26" s="86" t="s">
        <v>75</v>
      </c>
      <c r="Y26" s="860"/>
      <c r="Z26" s="86"/>
      <c r="AA26" s="1046"/>
      <c r="AB26" s="85"/>
      <c r="AC26" s="85"/>
      <c r="AD26" s="85"/>
      <c r="AE26" s="85"/>
      <c r="AF26" s="85"/>
      <c r="AG26" s="85"/>
      <c r="AH26" s="85"/>
      <c r="AI26" s="85"/>
      <c r="AJ26" s="85"/>
      <c r="AK26" s="85"/>
      <c r="AL26" s="85"/>
    </row>
    <row r="27" spans="1:53" ht="27.75" customHeight="1" thickBot="1">
      <c r="A27" s="85"/>
      <c r="B27" s="121" t="s">
        <v>2052</v>
      </c>
      <c r="C27" s="861" t="s">
        <v>2077</v>
      </c>
      <c r="D27" s="861"/>
      <c r="E27" s="861"/>
      <c r="F27" s="861"/>
      <c r="G27" s="861"/>
      <c r="H27" s="861"/>
      <c r="I27" s="861"/>
      <c r="J27" s="861"/>
      <c r="K27" s="861"/>
      <c r="L27" s="861"/>
      <c r="M27" s="861"/>
      <c r="N27" s="861"/>
      <c r="O27" s="861"/>
      <c r="P27" s="862"/>
      <c r="Q27" s="863"/>
      <c r="R27" s="864"/>
      <c r="S27" s="864"/>
      <c r="T27" s="864"/>
      <c r="U27" s="864"/>
      <c r="V27" s="865"/>
      <c r="W27" s="115" t="s">
        <v>4</v>
      </c>
      <c r="X27" s="85"/>
      <c r="Y27" s="85"/>
      <c r="Z27" s="86"/>
      <c r="AA27" s="1046"/>
      <c r="AB27" s="85"/>
      <c r="AC27" s="85"/>
      <c r="AD27" s="85"/>
      <c r="AE27" s="85"/>
      <c r="AF27" s="85"/>
      <c r="AG27" s="85"/>
      <c r="AH27" s="85"/>
      <c r="AI27" s="85"/>
      <c r="AJ27" s="85"/>
      <c r="AK27" s="85"/>
      <c r="AL27" s="85"/>
      <c r="AM27" s="772" t="s">
        <v>2098</v>
      </c>
      <c r="AN27" s="773"/>
      <c r="AO27" s="773"/>
      <c r="AP27" s="773"/>
      <c r="AQ27" s="773"/>
      <c r="AR27" s="773"/>
      <c r="AS27" s="773"/>
      <c r="AT27" s="773"/>
      <c r="AU27" s="773"/>
      <c r="AV27" s="773"/>
      <c r="AW27" s="773"/>
      <c r="AX27" s="773"/>
      <c r="AY27" s="773"/>
      <c r="AZ27" s="773"/>
      <c r="BA27" s="774"/>
    </row>
    <row r="28" spans="1:53" ht="18" customHeight="1" thickBot="1">
      <c r="A28" s="85"/>
      <c r="B28" s="121" t="s">
        <v>2067</v>
      </c>
      <c r="C28" s="861" t="s">
        <v>2080</v>
      </c>
      <c r="D28" s="861"/>
      <c r="E28" s="861"/>
      <c r="F28" s="861"/>
      <c r="G28" s="861"/>
      <c r="H28" s="861"/>
      <c r="I28" s="861"/>
      <c r="J28" s="861"/>
      <c r="K28" s="861"/>
      <c r="L28" s="861"/>
      <c r="M28" s="861"/>
      <c r="N28" s="861"/>
      <c r="O28" s="861"/>
      <c r="P28" s="862"/>
      <c r="Q28" s="1076">
        <f>Q26+Q27</f>
        <v>0</v>
      </c>
      <c r="R28" s="1077"/>
      <c r="S28" s="1077"/>
      <c r="T28" s="1077"/>
      <c r="U28" s="1077"/>
      <c r="V28" s="1078"/>
      <c r="W28" s="115" t="s">
        <v>4</v>
      </c>
      <c r="X28" s="85"/>
      <c r="Y28" s="85"/>
      <c r="Z28" s="85" t="s">
        <v>75</v>
      </c>
      <c r="AA28" s="769"/>
      <c r="AB28" s="85"/>
      <c r="AC28" s="85"/>
      <c r="AD28" s="85"/>
      <c r="AE28" s="85"/>
      <c r="AF28" s="85"/>
      <c r="AG28" s="85"/>
      <c r="AH28" s="85"/>
      <c r="AI28" s="85"/>
      <c r="AJ28" s="85"/>
      <c r="AK28" s="120" t="str">
        <f>IFERROR(IF(OR(AND(AM29=TRUE,O29&lt;&gt;""),AND(AM30=TRUE,U29&lt;&gt;"")),"○","×"),"")</f>
        <v>×</v>
      </c>
      <c r="AL28" s="85"/>
      <c r="AM28" s="756" t="s">
        <v>2111</v>
      </c>
      <c r="AN28" s="757"/>
      <c r="AO28" s="757"/>
      <c r="AP28" s="757"/>
      <c r="AQ28" s="757"/>
      <c r="AR28" s="757"/>
      <c r="AS28" s="757"/>
      <c r="AT28" s="757"/>
      <c r="AU28" s="757"/>
      <c r="AV28" s="757"/>
      <c r="AW28" s="757"/>
      <c r="AX28" s="757"/>
      <c r="AY28" s="757"/>
      <c r="AZ28" s="757"/>
      <c r="BA28" s="758"/>
    </row>
    <row r="29" spans="1:53" ht="18" customHeight="1">
      <c r="A29" s="85"/>
      <c r="B29" s="1079" t="s">
        <v>2078</v>
      </c>
      <c r="C29" s="1034" t="s">
        <v>1929</v>
      </c>
      <c r="D29" s="1034"/>
      <c r="E29" s="1035"/>
      <c r="F29" s="124"/>
      <c r="G29" s="1039" t="s">
        <v>1921</v>
      </c>
      <c r="H29" s="1040"/>
      <c r="I29" s="1040"/>
      <c r="J29" s="1041"/>
      <c r="K29" s="1020" t="s">
        <v>1922</v>
      </c>
      <c r="L29" s="1020"/>
      <c r="M29" s="1020"/>
      <c r="N29" s="1020"/>
      <c r="O29" s="1022"/>
      <c r="P29" s="1023"/>
      <c r="Q29" s="1026" t="s">
        <v>1923</v>
      </c>
      <c r="R29" s="1026"/>
      <c r="S29" s="1026"/>
      <c r="T29" s="1026"/>
      <c r="U29" s="1028"/>
      <c r="V29" s="1029"/>
      <c r="W29" s="1029"/>
      <c r="X29" s="1029"/>
      <c r="Y29" s="1029"/>
      <c r="Z29" s="1029"/>
      <c r="AA29" s="1029"/>
      <c r="AB29" s="1029"/>
      <c r="AC29" s="1029"/>
      <c r="AD29" s="1029"/>
      <c r="AE29" s="1029"/>
      <c r="AF29" s="1029"/>
      <c r="AG29" s="1029"/>
      <c r="AH29" s="1029"/>
      <c r="AI29" s="1029"/>
      <c r="AJ29" s="1029"/>
      <c r="AK29" s="1030"/>
      <c r="AL29" s="125"/>
      <c r="AM29" s="83" t="b">
        <v>0</v>
      </c>
    </row>
    <row r="30" spans="1:53" ht="18" customHeight="1" thickBot="1">
      <c r="A30" s="85"/>
      <c r="B30" s="1080"/>
      <c r="C30" s="1036"/>
      <c r="D30" s="1036"/>
      <c r="E30" s="1037"/>
      <c r="F30" s="126"/>
      <c r="G30" s="1063" t="s">
        <v>1924</v>
      </c>
      <c r="H30" s="1064"/>
      <c r="I30" s="1064"/>
      <c r="J30" s="1065"/>
      <c r="K30" s="1021"/>
      <c r="L30" s="1021"/>
      <c r="M30" s="1021"/>
      <c r="N30" s="1021"/>
      <c r="O30" s="1024"/>
      <c r="P30" s="1025"/>
      <c r="Q30" s="1027"/>
      <c r="R30" s="1027"/>
      <c r="S30" s="1027"/>
      <c r="T30" s="1027"/>
      <c r="U30" s="1031"/>
      <c r="V30" s="1032"/>
      <c r="W30" s="1032"/>
      <c r="X30" s="1032"/>
      <c r="Y30" s="1032"/>
      <c r="Z30" s="1032"/>
      <c r="AA30" s="1032"/>
      <c r="AB30" s="1032"/>
      <c r="AC30" s="1032"/>
      <c r="AD30" s="1032"/>
      <c r="AE30" s="1032"/>
      <c r="AF30" s="1032"/>
      <c r="AG30" s="1032"/>
      <c r="AH30" s="1032"/>
      <c r="AI30" s="1032"/>
      <c r="AJ30" s="1032"/>
      <c r="AK30" s="1033"/>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1038" t="s">
        <v>2172</v>
      </c>
      <c r="D32" s="1038"/>
      <c r="E32" s="1038"/>
      <c r="F32" s="1038"/>
      <c r="G32" s="1038"/>
      <c r="H32" s="1038"/>
      <c r="I32" s="1038"/>
      <c r="J32" s="1038"/>
      <c r="K32" s="1038"/>
      <c r="L32" s="1038"/>
      <c r="M32" s="1038"/>
      <c r="N32" s="1038"/>
      <c r="O32" s="1038"/>
      <c r="P32" s="1038"/>
      <c r="Q32" s="1038"/>
      <c r="R32" s="1038"/>
      <c r="S32" s="1038"/>
      <c r="T32" s="1038"/>
      <c r="U32" s="1038"/>
      <c r="V32" s="1038"/>
      <c r="W32" s="1038"/>
      <c r="X32" s="1038"/>
      <c r="Y32" s="1038"/>
      <c r="Z32" s="1038"/>
      <c r="AA32" s="1038"/>
      <c r="AB32" s="1038"/>
      <c r="AC32" s="1038"/>
      <c r="AD32" s="1038"/>
      <c r="AE32" s="1038"/>
      <c r="AF32" s="1038"/>
      <c r="AG32" s="1038"/>
      <c r="AH32" s="1038"/>
      <c r="AI32" s="1038"/>
      <c r="AJ32" s="1038"/>
      <c r="AK32" s="1038"/>
      <c r="AL32" s="133"/>
      <c r="AM32" s="127"/>
      <c r="AN32" s="127"/>
    </row>
    <row r="33" spans="1:53" ht="23.25" customHeight="1">
      <c r="A33" s="85"/>
      <c r="B33" s="134" t="s">
        <v>69</v>
      </c>
      <c r="C33" s="1038" t="s">
        <v>2094</v>
      </c>
      <c r="D33" s="1038"/>
      <c r="E33" s="1038"/>
      <c r="F33" s="1038"/>
      <c r="G33" s="1038"/>
      <c r="H33" s="1038"/>
      <c r="I33" s="1038"/>
      <c r="J33" s="1038"/>
      <c r="K33" s="1038"/>
      <c r="L33" s="1038"/>
      <c r="M33" s="1038"/>
      <c r="N33" s="1038"/>
      <c r="O33" s="1038"/>
      <c r="P33" s="1038"/>
      <c r="Q33" s="1038"/>
      <c r="R33" s="1038"/>
      <c r="S33" s="1038"/>
      <c r="T33" s="1038"/>
      <c r="U33" s="1038"/>
      <c r="V33" s="1038"/>
      <c r="W33" s="1038"/>
      <c r="X33" s="1038"/>
      <c r="Y33" s="1038"/>
      <c r="Z33" s="1038"/>
      <c r="AA33" s="1038"/>
      <c r="AB33" s="1038"/>
      <c r="AC33" s="1038"/>
      <c r="AD33" s="1038"/>
      <c r="AE33" s="1038"/>
      <c r="AF33" s="1038"/>
      <c r="AG33" s="1038"/>
      <c r="AH33" s="1038"/>
      <c r="AI33" s="1038"/>
      <c r="AJ33" s="1038"/>
      <c r="AK33" s="1038"/>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2068</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1047" t="s">
        <v>86</v>
      </c>
      <c r="D36" s="1047"/>
      <c r="E36" s="1047"/>
      <c r="F36" s="1047"/>
      <c r="G36" s="1047"/>
      <c r="H36" s="1047"/>
      <c r="I36" s="1047"/>
      <c r="J36" s="1047"/>
      <c r="K36" s="1047"/>
      <c r="L36" s="1047"/>
      <c r="M36" s="1047"/>
      <c r="N36" s="1047"/>
      <c r="O36" s="1047"/>
      <c r="P36" s="1048"/>
      <c r="Q36" s="1009">
        <f>Q37-Q38-Q39</f>
        <v>0</v>
      </c>
      <c r="R36" s="1010"/>
      <c r="S36" s="1010"/>
      <c r="T36" s="1010"/>
      <c r="U36" s="1010"/>
      <c r="V36" s="1011"/>
      <c r="W36" s="143" t="s">
        <v>4</v>
      </c>
      <c r="X36" s="144" t="s">
        <v>76</v>
      </c>
      <c r="Y36" s="768" t="str">
        <f>IF(Q40="","",IF(Q36="","",IF(Q36&gt;=Q40,"○","×")))</f>
        <v>○</v>
      </c>
      <c r="Z36" s="145"/>
      <c r="AA36" s="139"/>
      <c r="AB36" s="139"/>
      <c r="AC36" s="139"/>
      <c r="AD36" s="141"/>
      <c r="AE36" s="141"/>
      <c r="AF36" s="141"/>
      <c r="AG36" s="141"/>
      <c r="AH36" s="141"/>
      <c r="AI36" s="141"/>
      <c r="AJ36" s="141"/>
      <c r="AK36" s="141"/>
      <c r="AL36" s="85"/>
      <c r="AM36" s="1098" t="s">
        <v>2101</v>
      </c>
      <c r="AN36" s="1099"/>
      <c r="AO36" s="1099"/>
      <c r="AP36" s="1099"/>
      <c r="AQ36" s="1099"/>
      <c r="AR36" s="1099"/>
      <c r="AS36" s="1099"/>
      <c r="AT36" s="1099"/>
      <c r="AU36" s="1099"/>
      <c r="AV36" s="1099"/>
      <c r="AW36" s="1099"/>
      <c r="AX36" s="1099"/>
      <c r="AY36" s="1099"/>
      <c r="AZ36" s="1099"/>
      <c r="BA36" s="1100"/>
    </row>
    <row r="37" spans="1:53" ht="18.75" customHeight="1" thickBot="1">
      <c r="A37" s="85"/>
      <c r="B37" s="1074"/>
      <c r="C37" s="1013" t="s">
        <v>87</v>
      </c>
      <c r="D37" s="1013"/>
      <c r="E37" s="1013"/>
      <c r="F37" s="1013"/>
      <c r="G37" s="1013"/>
      <c r="H37" s="1013"/>
      <c r="I37" s="1013"/>
      <c r="J37" s="1013"/>
      <c r="K37" s="1013"/>
      <c r="L37" s="1013"/>
      <c r="M37" s="1013"/>
      <c r="N37" s="1013"/>
      <c r="O37" s="1013"/>
      <c r="P37" s="1014"/>
      <c r="Q37" s="1017"/>
      <c r="R37" s="1018"/>
      <c r="S37" s="1018"/>
      <c r="T37" s="1018"/>
      <c r="U37" s="1018"/>
      <c r="V37" s="1019"/>
      <c r="W37" s="143" t="s">
        <v>4</v>
      </c>
      <c r="X37" s="144"/>
      <c r="Y37" s="1046"/>
      <c r="Z37" s="145"/>
      <c r="AA37" s="139"/>
      <c r="AB37" s="139"/>
      <c r="AC37" s="139"/>
      <c r="AD37" s="141"/>
      <c r="AE37" s="139"/>
      <c r="AF37" s="139"/>
      <c r="AG37" s="139"/>
      <c r="AH37" s="139"/>
      <c r="AI37" s="139"/>
      <c r="AJ37" s="139"/>
      <c r="AK37" s="141"/>
      <c r="AL37" s="85"/>
      <c r="AM37" s="1101"/>
      <c r="AN37" s="1102"/>
      <c r="AO37" s="1102"/>
      <c r="AP37" s="1102"/>
      <c r="AQ37" s="1102"/>
      <c r="AR37" s="1102"/>
      <c r="AS37" s="1102"/>
      <c r="AT37" s="1102"/>
      <c r="AU37" s="1102"/>
      <c r="AV37" s="1102"/>
      <c r="AW37" s="1102"/>
      <c r="AX37" s="1102"/>
      <c r="AY37" s="1102"/>
      <c r="AZ37" s="1102"/>
      <c r="BA37" s="1103"/>
    </row>
    <row r="38" spans="1:53" ht="18.75" customHeight="1" thickBot="1">
      <c r="A38" s="85"/>
      <c r="B38" s="1074"/>
      <c r="C38" s="1015" t="s">
        <v>2093</v>
      </c>
      <c r="D38" s="1016"/>
      <c r="E38" s="1016"/>
      <c r="F38" s="1016"/>
      <c r="G38" s="1016"/>
      <c r="H38" s="1016"/>
      <c r="I38" s="1016"/>
      <c r="J38" s="1016"/>
      <c r="K38" s="1016"/>
      <c r="L38" s="1016"/>
      <c r="M38" s="1016"/>
      <c r="N38" s="1016"/>
      <c r="O38" s="1016"/>
      <c r="P38" s="1016"/>
      <c r="Q38" s="1009">
        <f>Q22</f>
        <v>0</v>
      </c>
      <c r="R38" s="1010"/>
      <c r="S38" s="1010"/>
      <c r="T38" s="1010"/>
      <c r="U38" s="1010"/>
      <c r="V38" s="1011"/>
      <c r="W38" s="143" t="s">
        <v>4</v>
      </c>
      <c r="X38" s="144"/>
      <c r="Y38" s="1046"/>
      <c r="Z38" s="145"/>
      <c r="AA38" s="139"/>
      <c r="AB38" s="139"/>
      <c r="AC38" s="139"/>
      <c r="AD38" s="141"/>
      <c r="AE38" s="139"/>
      <c r="AF38" s="139"/>
      <c r="AG38" s="139"/>
      <c r="AH38" s="139"/>
      <c r="AI38" s="139"/>
      <c r="AJ38" s="139"/>
      <c r="AK38" s="141"/>
      <c r="AL38" s="85"/>
      <c r="AM38" s="1101"/>
      <c r="AN38" s="1102"/>
      <c r="AO38" s="1102"/>
      <c r="AP38" s="1102"/>
      <c r="AQ38" s="1102"/>
      <c r="AR38" s="1102"/>
      <c r="AS38" s="1102"/>
      <c r="AT38" s="1102"/>
      <c r="AU38" s="1102"/>
      <c r="AV38" s="1102"/>
      <c r="AW38" s="1102"/>
      <c r="AX38" s="1102"/>
      <c r="AY38" s="1102"/>
      <c r="AZ38" s="1102"/>
      <c r="BA38" s="1103"/>
    </row>
    <row r="39" spans="1:53" ht="27" customHeight="1" thickBot="1">
      <c r="A39" s="85"/>
      <c r="B39" s="521"/>
      <c r="C39" s="1015" t="s">
        <v>2297</v>
      </c>
      <c r="D39" s="1016"/>
      <c r="E39" s="1016"/>
      <c r="F39" s="1016"/>
      <c r="G39" s="1016"/>
      <c r="H39" s="1016"/>
      <c r="I39" s="1016"/>
      <c r="J39" s="1016"/>
      <c r="K39" s="1016"/>
      <c r="L39" s="1016"/>
      <c r="M39" s="1016"/>
      <c r="N39" s="1016"/>
      <c r="O39" s="1016"/>
      <c r="P39" s="1016"/>
      <c r="Q39" s="1055"/>
      <c r="R39" s="1056"/>
      <c r="S39" s="1056"/>
      <c r="T39" s="1056"/>
      <c r="U39" s="1056"/>
      <c r="V39" s="1057"/>
      <c r="W39" s="143" t="s">
        <v>4</v>
      </c>
      <c r="X39" s="144"/>
      <c r="Y39" s="1046"/>
      <c r="Z39" s="145"/>
      <c r="AA39" s="139"/>
      <c r="AB39" s="139"/>
      <c r="AC39" s="139"/>
      <c r="AD39" s="141"/>
      <c r="AE39" s="139"/>
      <c r="AF39" s="139"/>
      <c r="AG39" s="139"/>
      <c r="AH39" s="139"/>
      <c r="AI39" s="139"/>
      <c r="AJ39" s="139"/>
      <c r="AK39" s="141"/>
      <c r="AL39" s="85"/>
      <c r="AM39" s="1101"/>
      <c r="AN39" s="1102"/>
      <c r="AO39" s="1102"/>
      <c r="AP39" s="1102"/>
      <c r="AQ39" s="1102"/>
      <c r="AR39" s="1102"/>
      <c r="AS39" s="1102"/>
      <c r="AT39" s="1102"/>
      <c r="AU39" s="1102"/>
      <c r="AV39" s="1102"/>
      <c r="AW39" s="1102"/>
      <c r="AX39" s="1102"/>
      <c r="AY39" s="1102"/>
      <c r="AZ39" s="1102"/>
      <c r="BA39" s="1103"/>
    </row>
    <row r="40" spans="1:53" ht="30.75" customHeight="1" thickBot="1">
      <c r="A40" s="85"/>
      <c r="B40" s="142" t="s">
        <v>11</v>
      </c>
      <c r="C40" s="738" t="s">
        <v>1930</v>
      </c>
      <c r="D40" s="1012"/>
      <c r="E40" s="1012"/>
      <c r="F40" s="1012"/>
      <c r="G40" s="1012"/>
      <c r="H40" s="1012"/>
      <c r="I40" s="1012"/>
      <c r="J40" s="1012"/>
      <c r="K40" s="1012"/>
      <c r="L40" s="1012"/>
      <c r="M40" s="1012"/>
      <c r="N40" s="1012"/>
      <c r="O40" s="1012"/>
      <c r="P40" s="1012"/>
      <c r="Q40" s="1009">
        <f>Q41-Q42-Q43-Q44-Q45-Q46</f>
        <v>0</v>
      </c>
      <c r="R40" s="1010"/>
      <c r="S40" s="1010"/>
      <c r="T40" s="1010"/>
      <c r="U40" s="1010"/>
      <c r="V40" s="1011"/>
      <c r="W40" s="146" t="s">
        <v>4</v>
      </c>
      <c r="X40" s="144" t="s">
        <v>76</v>
      </c>
      <c r="Y40" s="769"/>
      <c r="Z40" s="145"/>
      <c r="AA40" s="139"/>
      <c r="AB40" s="139"/>
      <c r="AC40" s="139"/>
      <c r="AD40" s="141"/>
      <c r="AE40" s="139"/>
      <c r="AF40" s="139"/>
      <c r="AG40" s="139"/>
      <c r="AH40" s="139"/>
      <c r="AI40" s="139"/>
      <c r="AJ40" s="139"/>
      <c r="AK40" s="141"/>
      <c r="AL40" s="85"/>
      <c r="AM40" s="1104"/>
      <c r="AN40" s="1105"/>
      <c r="AO40" s="1105"/>
      <c r="AP40" s="1105"/>
      <c r="AQ40" s="1105"/>
      <c r="AR40" s="1105"/>
      <c r="AS40" s="1105"/>
      <c r="AT40" s="1105"/>
      <c r="AU40" s="1106"/>
      <c r="AV40" s="1106"/>
      <c r="AW40" s="1106"/>
      <c r="AX40" s="1106"/>
      <c r="AY40" s="1105"/>
      <c r="AZ40" s="1105"/>
      <c r="BA40" s="1107"/>
    </row>
    <row r="41" spans="1:53" ht="18.75" customHeight="1" thickBot="1">
      <c r="A41" s="85"/>
      <c r="B41" s="1086"/>
      <c r="C41" s="1014" t="s">
        <v>88</v>
      </c>
      <c r="D41" s="1050"/>
      <c r="E41" s="1050"/>
      <c r="F41" s="1050"/>
      <c r="G41" s="1050"/>
      <c r="H41" s="1050"/>
      <c r="I41" s="1050"/>
      <c r="J41" s="1050"/>
      <c r="K41" s="1050"/>
      <c r="L41" s="1050"/>
      <c r="M41" s="1050"/>
      <c r="N41" s="1050"/>
      <c r="O41" s="1050"/>
      <c r="P41" s="1051"/>
      <c r="Q41" s="1052"/>
      <c r="R41" s="1053"/>
      <c r="S41" s="1053"/>
      <c r="T41" s="1053"/>
      <c r="U41" s="1053"/>
      <c r="V41" s="1054"/>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1086"/>
      <c r="C42" s="1014" t="s">
        <v>1926</v>
      </c>
      <c r="D42" s="1050"/>
      <c r="E42" s="1050"/>
      <c r="F42" s="1050"/>
      <c r="G42" s="1050"/>
      <c r="H42" s="1050"/>
      <c r="I42" s="1050"/>
      <c r="J42" s="1050"/>
      <c r="K42" s="1050"/>
      <c r="L42" s="1050"/>
      <c r="M42" s="1050"/>
      <c r="N42" s="1050"/>
      <c r="O42" s="1050"/>
      <c r="P42" s="1051"/>
      <c r="Q42" s="1052"/>
      <c r="R42" s="1053"/>
      <c r="S42" s="1053"/>
      <c r="T42" s="1053"/>
      <c r="U42" s="1053"/>
      <c r="V42" s="1054"/>
      <c r="W42" s="143" t="s">
        <v>4</v>
      </c>
      <c r="X42" s="139"/>
      <c r="Y42" s="139"/>
      <c r="Z42" s="139"/>
      <c r="AA42" s="139"/>
      <c r="AB42" s="139"/>
      <c r="AC42" s="139"/>
      <c r="AD42" s="141"/>
      <c r="AE42" s="139"/>
      <c r="AF42" s="139"/>
      <c r="AG42" s="139"/>
      <c r="AH42" s="139"/>
      <c r="AI42" s="139"/>
      <c r="AJ42" s="139"/>
      <c r="AK42" s="141"/>
      <c r="AL42" s="85"/>
    </row>
    <row r="43" spans="1:53" ht="18.75" customHeight="1" thickBot="1">
      <c r="A43" s="85"/>
      <c r="B43" s="1086"/>
      <c r="C43" s="1014" t="s">
        <v>1927</v>
      </c>
      <c r="D43" s="1050"/>
      <c r="E43" s="1050"/>
      <c r="F43" s="1050"/>
      <c r="G43" s="1050"/>
      <c r="H43" s="1050"/>
      <c r="I43" s="1050"/>
      <c r="J43" s="1050"/>
      <c r="K43" s="1050"/>
      <c r="L43" s="1050"/>
      <c r="M43" s="1050"/>
      <c r="N43" s="1050"/>
      <c r="O43" s="1050"/>
      <c r="P43" s="1051"/>
      <c r="Q43" s="1052"/>
      <c r="R43" s="1053"/>
      <c r="S43" s="1053"/>
      <c r="T43" s="1053"/>
      <c r="U43" s="1053"/>
      <c r="V43" s="1054"/>
      <c r="W43" s="143" t="s">
        <v>4</v>
      </c>
      <c r="X43" s="139"/>
      <c r="Y43" s="139"/>
      <c r="Z43" s="139"/>
      <c r="AA43" s="139"/>
      <c r="AB43" s="139"/>
      <c r="AC43" s="139"/>
      <c r="AD43" s="141"/>
      <c r="AE43" s="139"/>
      <c r="AF43" s="139"/>
      <c r="AG43" s="139"/>
      <c r="AH43" s="139"/>
      <c r="AI43" s="139"/>
      <c r="AJ43" s="139"/>
      <c r="AK43" s="141"/>
      <c r="AL43" s="85"/>
    </row>
    <row r="44" spans="1:53" ht="20.25" customHeight="1" thickBot="1">
      <c r="A44" s="85"/>
      <c r="B44" s="1086"/>
      <c r="C44" s="1015" t="s">
        <v>1928</v>
      </c>
      <c r="D44" s="1016"/>
      <c r="E44" s="1016"/>
      <c r="F44" s="1016"/>
      <c r="G44" s="1016"/>
      <c r="H44" s="1016"/>
      <c r="I44" s="1016"/>
      <c r="J44" s="1016"/>
      <c r="K44" s="1016"/>
      <c r="L44" s="1016"/>
      <c r="M44" s="1016"/>
      <c r="N44" s="1016"/>
      <c r="O44" s="1016"/>
      <c r="P44" s="1073"/>
      <c r="Q44" s="1052"/>
      <c r="R44" s="1053"/>
      <c r="S44" s="1053"/>
      <c r="T44" s="1053"/>
      <c r="U44" s="1053"/>
      <c r="V44" s="1054"/>
      <c r="W44" s="143" t="s">
        <v>4</v>
      </c>
      <c r="X44" s="139"/>
      <c r="Y44" s="139"/>
      <c r="Z44" s="139"/>
      <c r="AA44" s="139"/>
      <c r="AB44" s="139"/>
      <c r="AC44" s="139"/>
      <c r="AD44" s="141"/>
      <c r="AE44" s="139"/>
      <c r="AF44" s="139"/>
      <c r="AG44" s="139"/>
      <c r="AH44" s="139"/>
      <c r="AI44" s="139"/>
      <c r="AJ44" s="139"/>
      <c r="AK44" s="141"/>
      <c r="AL44" s="85"/>
    </row>
    <row r="45" spans="1:53" ht="27.75" customHeight="1" thickBot="1">
      <c r="A45" s="85"/>
      <c r="B45" s="1086"/>
      <c r="C45" s="1015" t="s">
        <v>2174</v>
      </c>
      <c r="D45" s="1016"/>
      <c r="E45" s="1016"/>
      <c r="F45" s="1016"/>
      <c r="G45" s="1016"/>
      <c r="H45" s="1016"/>
      <c r="I45" s="1016"/>
      <c r="J45" s="1016"/>
      <c r="K45" s="1016"/>
      <c r="L45" s="1016"/>
      <c r="M45" s="1016"/>
      <c r="N45" s="1016"/>
      <c r="O45" s="1016"/>
      <c r="P45" s="1073"/>
      <c r="Q45" s="1052"/>
      <c r="R45" s="1053"/>
      <c r="S45" s="1053"/>
      <c r="T45" s="1053"/>
      <c r="U45" s="1053"/>
      <c r="V45" s="1054"/>
      <c r="W45" s="143" t="s">
        <v>4</v>
      </c>
      <c r="X45" s="139"/>
      <c r="Y45" s="139"/>
      <c r="Z45" s="139"/>
      <c r="AA45" s="139"/>
      <c r="AB45" s="139"/>
      <c r="AC45" s="139"/>
      <c r="AD45" s="141"/>
      <c r="AE45" s="139"/>
      <c r="AF45" s="139"/>
      <c r="AG45" s="139"/>
      <c r="AH45" s="139"/>
      <c r="AI45" s="139"/>
      <c r="AJ45" s="139"/>
      <c r="AK45" s="141"/>
      <c r="AL45" s="85"/>
    </row>
    <row r="46" spans="1:53" ht="28.5" customHeight="1" thickBot="1">
      <c r="A46" s="85"/>
      <c r="B46" s="1087"/>
      <c r="C46" s="1088" t="s">
        <v>2173</v>
      </c>
      <c r="D46" s="1089"/>
      <c r="E46" s="1089"/>
      <c r="F46" s="1089"/>
      <c r="G46" s="1089"/>
      <c r="H46" s="1089"/>
      <c r="I46" s="1089"/>
      <c r="J46" s="1089"/>
      <c r="K46" s="1089"/>
      <c r="L46" s="1089"/>
      <c r="M46" s="1089"/>
      <c r="N46" s="1089"/>
      <c r="O46" s="1089"/>
      <c r="P46" s="1090"/>
      <c r="Q46" s="1052"/>
      <c r="R46" s="1053"/>
      <c r="S46" s="1053"/>
      <c r="T46" s="1053"/>
      <c r="U46" s="1053"/>
      <c r="V46" s="1054"/>
      <c r="W46" s="146" t="s">
        <v>4</v>
      </c>
      <c r="X46" s="139"/>
      <c r="Y46" s="139"/>
      <c r="Z46" s="139"/>
      <c r="AA46" s="139"/>
      <c r="AB46" s="141"/>
      <c r="AC46" s="139"/>
      <c r="AD46" s="139"/>
      <c r="AE46" s="139"/>
      <c r="AF46" s="139"/>
      <c r="AG46" s="139"/>
      <c r="AH46" s="139"/>
      <c r="AI46" s="141"/>
      <c r="AJ46" s="85"/>
      <c r="AK46" s="85"/>
      <c r="AL46" s="85"/>
      <c r="AM46" s="147"/>
      <c r="AN46" s="147"/>
      <c r="AO46" s="147"/>
      <c r="AP46" s="147"/>
      <c r="AQ46" s="147"/>
      <c r="AR46" s="147"/>
      <c r="AS46" s="147"/>
      <c r="AT46" s="147"/>
      <c r="AU46" s="147"/>
      <c r="AV46" s="147"/>
      <c r="AW46" s="147"/>
      <c r="AX46" s="147"/>
      <c r="AY46" s="147"/>
      <c r="AZ46" s="147"/>
      <c r="BA46" s="147"/>
    </row>
    <row r="47" spans="1:53" s="91" customFormat="1" ht="6" customHeight="1">
      <c r="A47" s="90"/>
      <c r="B47" s="105"/>
      <c r="C47" s="103"/>
      <c r="D47" s="104"/>
      <c r="E47" s="105"/>
      <c r="F47" s="105"/>
      <c r="G47" s="105"/>
      <c r="H47" s="105"/>
      <c r="I47" s="105"/>
      <c r="J47" s="105"/>
      <c r="K47" s="105"/>
      <c r="L47" s="106"/>
      <c r="M47" s="106"/>
      <c r="N47" s="106"/>
      <c r="O47" s="106"/>
      <c r="P47" s="106"/>
      <c r="Q47" s="106"/>
      <c r="R47" s="106"/>
      <c r="S47" s="106"/>
      <c r="T47" s="107"/>
      <c r="U47" s="108"/>
      <c r="V47" s="108"/>
      <c r="W47" s="108"/>
      <c r="X47" s="108"/>
      <c r="Y47" s="108"/>
      <c r="Z47" s="108"/>
      <c r="AA47" s="105"/>
      <c r="AB47" s="105"/>
      <c r="AC47" s="107"/>
      <c r="AD47" s="108"/>
      <c r="AE47" s="108"/>
      <c r="AF47" s="108"/>
      <c r="AG47" s="108"/>
      <c r="AH47" s="108"/>
      <c r="AI47" s="108"/>
      <c r="AJ47" s="105"/>
      <c r="AK47" s="105"/>
      <c r="AL47" s="90"/>
      <c r="AM47" s="148"/>
      <c r="AN47" s="148"/>
      <c r="AO47" s="148"/>
      <c r="AP47" s="148"/>
      <c r="AQ47" s="148"/>
      <c r="AR47" s="148"/>
      <c r="AS47" s="148"/>
      <c r="AT47" s="149"/>
      <c r="AU47" s="149"/>
      <c r="AV47" s="149"/>
      <c r="AW47" s="149"/>
      <c r="AX47" s="149"/>
      <c r="AY47" s="148"/>
      <c r="AZ47" s="148"/>
      <c r="BA47" s="148"/>
    </row>
    <row r="48" spans="1:53" ht="12" customHeight="1">
      <c r="A48" s="85"/>
      <c r="B48" s="150" t="s">
        <v>68</v>
      </c>
      <c r="C48" s="151"/>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47"/>
      <c r="AN48" s="147"/>
      <c r="AO48" s="147"/>
      <c r="AP48" s="147"/>
      <c r="AQ48" s="147"/>
      <c r="AR48" s="147"/>
      <c r="AS48" s="147"/>
      <c r="AT48" s="147"/>
      <c r="AU48" s="147"/>
      <c r="AV48" s="147"/>
      <c r="AW48" s="147"/>
      <c r="AX48" s="147"/>
      <c r="AY48" s="147"/>
      <c r="AZ48" s="147"/>
      <c r="BA48" s="147"/>
    </row>
    <row r="49" spans="1:53" s="91" customFormat="1" ht="24" customHeight="1">
      <c r="A49" s="90"/>
      <c r="B49" s="153" t="s">
        <v>69</v>
      </c>
      <c r="C49" s="1049" t="s">
        <v>2298</v>
      </c>
      <c r="D49" s="1049"/>
      <c r="E49" s="1049"/>
      <c r="F49" s="1049"/>
      <c r="G49" s="1049"/>
      <c r="H49" s="1049"/>
      <c r="I49" s="1049"/>
      <c r="J49" s="1049"/>
      <c r="K49" s="1049"/>
      <c r="L49" s="1049"/>
      <c r="M49" s="1049"/>
      <c r="N49" s="1049"/>
      <c r="O49" s="1049"/>
      <c r="P49" s="1049"/>
      <c r="Q49" s="1049"/>
      <c r="R49" s="1049"/>
      <c r="S49" s="1049"/>
      <c r="T49" s="1049"/>
      <c r="U49" s="1049"/>
      <c r="V49" s="1049"/>
      <c r="W49" s="1049"/>
      <c r="X49" s="1049"/>
      <c r="Y49" s="1049"/>
      <c r="Z49" s="1049"/>
      <c r="AA49" s="1049"/>
      <c r="AB49" s="1049"/>
      <c r="AC49" s="1049"/>
      <c r="AD49" s="1049"/>
      <c r="AE49" s="1049"/>
      <c r="AF49" s="1049"/>
      <c r="AG49" s="1049"/>
      <c r="AH49" s="1049"/>
      <c r="AI49" s="1049"/>
      <c r="AJ49" s="1049"/>
      <c r="AK49" s="1049"/>
      <c r="AL49" s="154"/>
      <c r="AM49" s="148"/>
      <c r="AN49" s="148"/>
      <c r="AO49" s="148"/>
      <c r="AP49" s="148"/>
      <c r="AQ49" s="148"/>
      <c r="AR49" s="148"/>
      <c r="AS49" s="148"/>
      <c r="AT49" s="149"/>
      <c r="AU49" s="149"/>
      <c r="AV49" s="149"/>
      <c r="AW49" s="149"/>
      <c r="AX49" s="149"/>
      <c r="AY49" s="148"/>
      <c r="AZ49" s="148"/>
      <c r="BA49" s="148"/>
    </row>
    <row r="50" spans="1:53" s="91" customFormat="1" ht="33" customHeight="1">
      <c r="A50" s="90"/>
      <c r="B50" s="153" t="s">
        <v>69</v>
      </c>
      <c r="C50" s="1038" t="s">
        <v>2299</v>
      </c>
      <c r="D50" s="1038"/>
      <c r="E50" s="1038"/>
      <c r="F50" s="1038"/>
      <c r="G50" s="1038"/>
      <c r="H50" s="1038"/>
      <c r="I50" s="1038"/>
      <c r="J50" s="1038"/>
      <c r="K50" s="1038"/>
      <c r="L50" s="1038"/>
      <c r="M50" s="1038"/>
      <c r="N50" s="1038"/>
      <c r="O50" s="1038"/>
      <c r="P50" s="1038"/>
      <c r="Q50" s="1038"/>
      <c r="R50" s="1038"/>
      <c r="S50" s="1038"/>
      <c r="T50" s="1038"/>
      <c r="U50" s="1038"/>
      <c r="V50" s="1038"/>
      <c r="W50" s="1038"/>
      <c r="X50" s="1038"/>
      <c r="Y50" s="1038"/>
      <c r="Z50" s="1038"/>
      <c r="AA50" s="1038"/>
      <c r="AB50" s="1038"/>
      <c r="AC50" s="1038"/>
      <c r="AD50" s="1038"/>
      <c r="AE50" s="1038"/>
      <c r="AF50" s="1038"/>
      <c r="AG50" s="1038"/>
      <c r="AH50" s="1038"/>
      <c r="AI50" s="1038"/>
      <c r="AJ50" s="1038"/>
      <c r="AK50" s="1038"/>
      <c r="AL50" s="154"/>
      <c r="AM50" s="148"/>
      <c r="AN50" s="148"/>
      <c r="AO50" s="148"/>
      <c r="AP50" s="148"/>
      <c r="AQ50" s="148"/>
      <c r="AR50" s="148"/>
      <c r="AS50" s="148"/>
      <c r="AT50" s="149"/>
      <c r="AU50" s="149"/>
      <c r="AV50" s="149"/>
      <c r="AW50" s="149"/>
      <c r="AX50" s="149"/>
      <c r="AY50" s="148"/>
      <c r="AZ50" s="148"/>
      <c r="BA50" s="148"/>
    </row>
    <row r="51" spans="1:53" s="91" customFormat="1" ht="44.25" customHeight="1">
      <c r="A51" s="90"/>
      <c r="B51" s="153" t="s">
        <v>69</v>
      </c>
      <c r="C51" s="1049" t="s">
        <v>2300</v>
      </c>
      <c r="D51" s="1049"/>
      <c r="E51" s="1049"/>
      <c r="F51" s="1049"/>
      <c r="G51" s="1049"/>
      <c r="H51" s="1049"/>
      <c r="I51" s="1049"/>
      <c r="J51" s="1049"/>
      <c r="K51" s="1049"/>
      <c r="L51" s="1049"/>
      <c r="M51" s="1049"/>
      <c r="N51" s="1049"/>
      <c r="O51" s="1049"/>
      <c r="P51" s="1049"/>
      <c r="Q51" s="1049"/>
      <c r="R51" s="1049"/>
      <c r="S51" s="1049"/>
      <c r="T51" s="1049"/>
      <c r="U51" s="1049"/>
      <c r="V51" s="1049"/>
      <c r="W51" s="1049"/>
      <c r="X51" s="1049"/>
      <c r="Y51" s="1049"/>
      <c r="Z51" s="1049"/>
      <c r="AA51" s="1049"/>
      <c r="AB51" s="1049"/>
      <c r="AC51" s="1049"/>
      <c r="AD51" s="1049"/>
      <c r="AE51" s="1049"/>
      <c r="AF51" s="1049"/>
      <c r="AG51" s="1049"/>
      <c r="AH51" s="1049"/>
      <c r="AI51" s="1049"/>
      <c r="AJ51" s="1049"/>
      <c r="AK51" s="1049"/>
      <c r="AL51" s="154"/>
      <c r="AM51" s="148"/>
      <c r="AN51" s="148"/>
      <c r="AO51" s="148"/>
      <c r="AP51" s="148"/>
      <c r="AQ51" s="148"/>
      <c r="AR51" s="148"/>
      <c r="AS51" s="148"/>
      <c r="AT51" s="149"/>
      <c r="AU51" s="149"/>
      <c r="AV51" s="149"/>
      <c r="AW51" s="149"/>
      <c r="AX51" s="149"/>
      <c r="AY51" s="148"/>
      <c r="AZ51" s="148"/>
      <c r="BA51" s="148"/>
    </row>
    <row r="52" spans="1:53" ht="4.5" customHeight="1">
      <c r="A52" s="85"/>
      <c r="B52" s="155"/>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47"/>
      <c r="AN52" s="147"/>
      <c r="AO52" s="147"/>
      <c r="AP52" s="147"/>
      <c r="AQ52" s="147"/>
      <c r="AR52" s="147"/>
      <c r="AS52" s="147"/>
      <c r="AT52" s="147"/>
      <c r="AU52" s="147"/>
      <c r="AV52" s="147"/>
      <c r="AW52" s="147"/>
      <c r="AX52" s="147"/>
      <c r="AY52" s="147"/>
      <c r="AZ52" s="147"/>
      <c r="BA52" s="147"/>
    </row>
    <row r="53" spans="1:53" ht="19.5" customHeight="1">
      <c r="A53" s="85"/>
      <c r="B53" s="834" t="s">
        <v>2102</v>
      </c>
      <c r="C53" s="834"/>
      <c r="D53" s="834"/>
      <c r="E53" s="834"/>
      <c r="F53" s="834"/>
      <c r="G53" s="834"/>
      <c r="H53" s="834"/>
      <c r="I53" s="834"/>
      <c r="J53" s="834"/>
      <c r="K53" s="834"/>
      <c r="L53" s="834"/>
      <c r="M53" s="834"/>
      <c r="N53" s="834"/>
      <c r="O53" s="834"/>
      <c r="P53" s="834"/>
      <c r="Q53" s="834"/>
      <c r="R53" s="834"/>
      <c r="S53" s="834"/>
      <c r="T53" s="834"/>
      <c r="U53" s="834"/>
      <c r="V53" s="834"/>
      <c r="W53" s="834"/>
      <c r="X53" s="834"/>
      <c r="Y53" s="834"/>
      <c r="Z53" s="834"/>
      <c r="AA53" s="834"/>
      <c r="AB53" s="834"/>
      <c r="AC53" s="834"/>
      <c r="AD53" s="834"/>
      <c r="AE53" s="834"/>
      <c r="AF53" s="834"/>
      <c r="AG53" s="834"/>
      <c r="AH53" s="834"/>
      <c r="AI53" s="834"/>
      <c r="AJ53" s="834"/>
      <c r="AK53" s="834"/>
      <c r="AL53" s="156"/>
      <c r="AM53" s="147"/>
      <c r="AN53" s="147"/>
      <c r="AO53" s="147"/>
      <c r="AP53" s="147"/>
      <c r="AQ53" s="147"/>
      <c r="AR53" s="147"/>
      <c r="AS53" s="147"/>
      <c r="AT53" s="157"/>
      <c r="AU53" s="157"/>
      <c r="AV53" s="157"/>
      <c r="AW53" s="157"/>
      <c r="AX53" s="157"/>
      <c r="AY53" s="147"/>
      <c r="AZ53" s="147"/>
      <c r="BA53" s="147"/>
    </row>
    <row r="54" spans="1:53" ht="16.5" customHeight="1" thickBot="1">
      <c r="A54" s="85"/>
      <c r="B54" s="158" t="s">
        <v>77</v>
      </c>
      <c r="C54" s="1075" t="s">
        <v>2096</v>
      </c>
      <c r="D54" s="1075"/>
      <c r="E54" s="1075"/>
      <c r="F54" s="1075"/>
      <c r="G54" s="1075"/>
      <c r="H54" s="1075"/>
      <c r="I54" s="1075"/>
      <c r="J54" s="1075"/>
      <c r="K54" s="1075"/>
      <c r="L54" s="1075"/>
      <c r="M54" s="1075"/>
      <c r="N54" s="1075"/>
      <c r="O54" s="1075"/>
      <c r="P54" s="1075"/>
      <c r="Q54" s="1075"/>
      <c r="R54" s="1075"/>
      <c r="S54" s="1075"/>
      <c r="T54" s="1075"/>
      <c r="U54" s="1075"/>
      <c r="V54" s="1075"/>
      <c r="W54" s="1075"/>
      <c r="X54" s="1075"/>
      <c r="Y54" s="1075"/>
      <c r="Z54" s="1075"/>
      <c r="AA54" s="1075"/>
      <c r="AB54" s="1075"/>
      <c r="AC54" s="1075"/>
      <c r="AD54" s="1075"/>
      <c r="AE54" s="1075"/>
      <c r="AF54" s="1075"/>
      <c r="AG54" s="1075"/>
      <c r="AH54" s="1075"/>
      <c r="AI54" s="1075"/>
      <c r="AJ54" s="1075"/>
      <c r="AK54" s="1075"/>
      <c r="AL54" s="159"/>
      <c r="AM54" s="147"/>
      <c r="AN54" s="147"/>
      <c r="AO54" s="147"/>
      <c r="AP54" s="147"/>
      <c r="AQ54" s="147"/>
      <c r="AR54" s="147"/>
      <c r="AS54" s="147"/>
      <c r="AT54" s="157"/>
      <c r="AU54" s="157"/>
      <c r="AV54" s="157"/>
      <c r="AW54" s="157"/>
      <c r="AX54" s="157"/>
      <c r="AY54" s="147"/>
      <c r="AZ54" s="147"/>
      <c r="BA54" s="147"/>
    </row>
    <row r="55" spans="1:53" ht="51.75" customHeight="1">
      <c r="A55" s="85"/>
      <c r="B55" s="1067" t="s">
        <v>71</v>
      </c>
      <c r="C55" s="1068"/>
      <c r="D55" s="1068"/>
      <c r="E55" s="1069"/>
      <c r="F55" s="1114"/>
      <c r="G55" s="1115"/>
      <c r="H55" s="1115"/>
      <c r="I55" s="1115"/>
      <c r="J55" s="1115"/>
      <c r="K55" s="1115"/>
      <c r="L55" s="1115"/>
      <c r="M55" s="1115"/>
      <c r="N55" s="1115"/>
      <c r="O55" s="1115"/>
      <c r="P55" s="1115"/>
      <c r="Q55" s="1115"/>
      <c r="R55" s="1115"/>
      <c r="S55" s="1115"/>
      <c r="T55" s="1115"/>
      <c r="U55" s="1115"/>
      <c r="V55" s="1115"/>
      <c r="W55" s="1115"/>
      <c r="X55" s="1115"/>
      <c r="Y55" s="1115"/>
      <c r="Z55" s="1115"/>
      <c r="AA55" s="1115"/>
      <c r="AB55" s="1115"/>
      <c r="AC55" s="1115"/>
      <c r="AD55" s="1115"/>
      <c r="AE55" s="1115"/>
      <c r="AF55" s="1115"/>
      <c r="AG55" s="1115"/>
      <c r="AH55" s="1115"/>
      <c r="AI55" s="1115"/>
      <c r="AJ55" s="1115"/>
      <c r="AK55" s="1116"/>
      <c r="AL55" s="90"/>
      <c r="AM55" s="147"/>
      <c r="AN55" s="147"/>
      <c r="AO55" s="147"/>
      <c r="AP55" s="147"/>
      <c r="AQ55" s="147"/>
      <c r="AR55" s="147"/>
      <c r="AS55" s="147"/>
      <c r="AT55" s="157"/>
      <c r="AU55" s="157"/>
      <c r="AV55" s="157"/>
      <c r="AW55" s="157"/>
      <c r="AX55" s="157"/>
      <c r="AY55" s="147"/>
      <c r="AZ55" s="147"/>
      <c r="BA55" s="147"/>
    </row>
    <row r="56" spans="1:53" ht="47.25" customHeight="1" thickBot="1">
      <c r="A56" s="85"/>
      <c r="B56" s="1067" t="s">
        <v>72</v>
      </c>
      <c r="C56" s="1068"/>
      <c r="D56" s="1068"/>
      <c r="E56" s="1069"/>
      <c r="F56" s="1070"/>
      <c r="G56" s="1071"/>
      <c r="H56" s="1071"/>
      <c r="I56" s="1071"/>
      <c r="J56" s="1071"/>
      <c r="K56" s="1071"/>
      <c r="L56" s="1071"/>
      <c r="M56" s="1071"/>
      <c r="N56" s="1071"/>
      <c r="O56" s="1071"/>
      <c r="P56" s="1071"/>
      <c r="Q56" s="1071"/>
      <c r="R56" s="1071"/>
      <c r="S56" s="1071"/>
      <c r="T56" s="1071"/>
      <c r="U56" s="1071"/>
      <c r="V56" s="1071"/>
      <c r="W56" s="1071"/>
      <c r="X56" s="1071"/>
      <c r="Y56" s="1071"/>
      <c r="Z56" s="1071"/>
      <c r="AA56" s="1071"/>
      <c r="AB56" s="1071"/>
      <c r="AC56" s="1071"/>
      <c r="AD56" s="1071"/>
      <c r="AE56" s="1071"/>
      <c r="AF56" s="1071"/>
      <c r="AG56" s="1071"/>
      <c r="AH56" s="1071"/>
      <c r="AI56" s="1071"/>
      <c r="AJ56" s="1071"/>
      <c r="AK56" s="1072"/>
      <c r="AL56" s="90"/>
      <c r="AM56" s="147"/>
      <c r="AN56" s="147"/>
      <c r="AO56" s="147"/>
      <c r="AP56" s="147"/>
      <c r="AQ56" s="147"/>
      <c r="AR56" s="147"/>
      <c r="AS56" s="147"/>
      <c r="AT56" s="157"/>
      <c r="AU56" s="157"/>
      <c r="AV56" s="157"/>
      <c r="AW56" s="157"/>
      <c r="AX56" s="157"/>
      <c r="AY56" s="147"/>
      <c r="AZ56" s="147"/>
      <c r="BA56" s="147"/>
    </row>
    <row r="57" spans="1:53" ht="13.5" customHeight="1">
      <c r="A57" s="8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1"/>
      <c r="AN57" s="147"/>
      <c r="AO57" s="147"/>
      <c r="AP57" s="147"/>
      <c r="AQ57" s="147"/>
      <c r="AR57" s="147"/>
      <c r="AS57" s="147"/>
      <c r="AT57" s="157"/>
      <c r="AU57" s="157"/>
      <c r="AV57" s="157"/>
      <c r="AW57" s="157"/>
      <c r="AX57" s="157"/>
      <c r="AY57" s="147"/>
      <c r="AZ57" s="147"/>
      <c r="BA57" s="147"/>
    </row>
    <row r="58" spans="1:53" s="165" customFormat="1" ht="30.75" customHeight="1">
      <c r="A58" s="162"/>
      <c r="B58" s="1066" t="s">
        <v>2152</v>
      </c>
      <c r="C58" s="1066"/>
      <c r="D58" s="1066"/>
      <c r="E58" s="1066"/>
      <c r="F58" s="1066"/>
      <c r="G58" s="1066"/>
      <c r="H58" s="1066"/>
      <c r="I58" s="1066"/>
      <c r="J58" s="1066"/>
      <c r="K58" s="1066"/>
      <c r="L58" s="1066"/>
      <c r="M58" s="1066"/>
      <c r="N58" s="1066"/>
      <c r="O58" s="1066"/>
      <c r="P58" s="1066"/>
      <c r="Q58" s="1066"/>
      <c r="R58" s="1066"/>
      <c r="S58" s="1066"/>
      <c r="T58" s="1066"/>
      <c r="U58" s="1066"/>
      <c r="V58" s="1066"/>
      <c r="W58" s="1066"/>
      <c r="X58" s="1066"/>
      <c r="Y58" s="1066"/>
      <c r="Z58" s="1066"/>
      <c r="AA58" s="1066"/>
      <c r="AB58" s="1066"/>
      <c r="AC58" s="1066"/>
      <c r="AD58" s="1066"/>
      <c r="AE58" s="1066"/>
      <c r="AF58" s="1066"/>
      <c r="AG58" s="1066"/>
      <c r="AH58" s="1066"/>
      <c r="AI58" s="1066"/>
      <c r="AJ58" s="1066"/>
      <c r="AK58" s="1066"/>
      <c r="AL58" s="162"/>
      <c r="AM58" s="163"/>
      <c r="AN58" s="163"/>
      <c r="AO58" s="163"/>
      <c r="AP58" s="163"/>
      <c r="AQ58" s="163"/>
      <c r="AR58" s="163"/>
      <c r="AS58" s="163"/>
      <c r="AT58" s="164"/>
      <c r="AU58" s="164"/>
      <c r="AV58" s="164"/>
      <c r="AW58" s="164"/>
      <c r="AX58" s="164"/>
      <c r="AY58" s="163"/>
      <c r="AZ58" s="163"/>
      <c r="BA58" s="163"/>
    </row>
    <row r="59" spans="1:53" ht="28.5" customHeight="1" thickBot="1">
      <c r="A59" s="85"/>
      <c r="B59" s="923" t="s">
        <v>2095</v>
      </c>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c r="AC59" s="923"/>
      <c r="AD59" s="923"/>
      <c r="AE59" s="923"/>
      <c r="AF59" s="923"/>
      <c r="AG59" s="923"/>
      <c r="AH59" s="923"/>
      <c r="AI59" s="923"/>
      <c r="AJ59" s="923"/>
      <c r="AK59" s="923"/>
      <c r="AL59" s="85"/>
      <c r="AM59" s="147"/>
      <c r="AN59" s="147"/>
      <c r="AO59" s="147"/>
      <c r="AP59" s="147"/>
      <c r="AQ59" s="147"/>
      <c r="AR59" s="147"/>
      <c r="AS59" s="147"/>
      <c r="AT59" s="147"/>
      <c r="AU59" s="147"/>
      <c r="AV59" s="147"/>
      <c r="AW59" s="147"/>
      <c r="AX59" s="147"/>
      <c r="AY59" s="147"/>
      <c r="AZ59" s="147"/>
      <c r="BA59" s="147"/>
    </row>
    <row r="60" spans="1:53" ht="25.5" customHeight="1" thickBot="1">
      <c r="A60" s="85"/>
      <c r="B60" s="778" t="s">
        <v>1919</v>
      </c>
      <c r="C60" s="779"/>
      <c r="D60" s="779"/>
      <c r="E60" s="779"/>
      <c r="F60" s="779"/>
      <c r="G60" s="779"/>
      <c r="H60" s="779"/>
      <c r="I60" s="779"/>
      <c r="J60" s="779"/>
      <c r="K60" s="779"/>
      <c r="L60" s="779"/>
      <c r="M60" s="779"/>
      <c r="N60" s="779"/>
      <c r="O60" s="779"/>
      <c r="P60" s="779"/>
      <c r="Q60" s="779"/>
      <c r="R60" s="779"/>
      <c r="S60" s="780"/>
      <c r="T60" s="969">
        <f>'別紙様式3-3（６月以降分）'!N6</f>
        <v>0</v>
      </c>
      <c r="U60" s="970"/>
      <c r="V60" s="970"/>
      <c r="W60" s="970"/>
      <c r="X60" s="970"/>
      <c r="Y60" s="166" t="s">
        <v>4</v>
      </c>
      <c r="Z60" s="167" t="s">
        <v>2069</v>
      </c>
      <c r="AA60" s="128"/>
      <c r="AB60" s="168"/>
      <c r="AC60" s="168"/>
      <c r="AD60" s="168"/>
      <c r="AE60" s="168"/>
      <c r="AF60" s="168"/>
      <c r="AG60" s="85" t="s">
        <v>75</v>
      </c>
      <c r="AH60" s="169" t="str">
        <f>IF(T61&lt;T60,"×","")</f>
        <v/>
      </c>
      <c r="AI60" s="85"/>
      <c r="AJ60" s="85"/>
      <c r="AK60" s="85"/>
      <c r="AL60" s="85"/>
      <c r="AM60" s="756" t="s">
        <v>2103</v>
      </c>
      <c r="AN60" s="757"/>
      <c r="AO60" s="757"/>
      <c r="AP60" s="757"/>
      <c r="AQ60" s="757"/>
      <c r="AR60" s="757"/>
      <c r="AS60" s="757"/>
      <c r="AT60" s="757"/>
      <c r="AU60" s="757"/>
      <c r="AV60" s="757"/>
      <c r="AW60" s="757"/>
      <c r="AX60" s="757"/>
      <c r="AY60" s="757"/>
      <c r="AZ60" s="757"/>
      <c r="BA60" s="758"/>
    </row>
    <row r="61" spans="1:53" ht="23.25" customHeight="1" thickBot="1">
      <c r="A61" s="85"/>
      <c r="B61" s="1081" t="s">
        <v>1920</v>
      </c>
      <c r="C61" s="1082"/>
      <c r="D61" s="1082"/>
      <c r="E61" s="1082"/>
      <c r="F61" s="1082"/>
      <c r="G61" s="1082"/>
      <c r="H61" s="1082"/>
      <c r="I61" s="1082"/>
      <c r="J61" s="1082"/>
      <c r="K61" s="1082"/>
      <c r="L61" s="1082"/>
      <c r="M61" s="1082"/>
      <c r="N61" s="1082"/>
      <c r="O61" s="1082"/>
      <c r="P61" s="1082"/>
      <c r="Q61" s="1082"/>
      <c r="R61" s="1082"/>
      <c r="S61" s="1082"/>
      <c r="T61" s="1083"/>
      <c r="U61" s="1084"/>
      <c r="V61" s="1084"/>
      <c r="W61" s="1084"/>
      <c r="X61" s="1085"/>
      <c r="Y61" s="170" t="s">
        <v>4</v>
      </c>
      <c r="Z61" s="85"/>
      <c r="AA61" s="171" t="s">
        <v>12</v>
      </c>
      <c r="AB61" s="1059">
        <f>IFERROR(T62/T60*100,0)</f>
        <v>0</v>
      </c>
      <c r="AC61" s="1060"/>
      <c r="AD61" s="1061"/>
      <c r="AE61" s="172" t="s">
        <v>13</v>
      </c>
      <c r="AF61" s="173" t="s">
        <v>67</v>
      </c>
      <c r="AG61" s="85" t="s">
        <v>75</v>
      </c>
      <c r="AH61" s="120" t="str">
        <f>IF(T60=0,"",(IF(AB61&gt;=200/3,"○","×")))</f>
        <v/>
      </c>
      <c r="AI61" s="174"/>
      <c r="AJ61" s="174"/>
      <c r="AK61" s="174"/>
      <c r="AL61" s="174"/>
      <c r="AM61" s="756" t="s">
        <v>2104</v>
      </c>
      <c r="AN61" s="757"/>
      <c r="AO61" s="757"/>
      <c r="AP61" s="757"/>
      <c r="AQ61" s="757"/>
      <c r="AR61" s="757"/>
      <c r="AS61" s="757"/>
      <c r="AT61" s="757"/>
      <c r="AU61" s="757"/>
      <c r="AV61" s="757"/>
      <c r="AW61" s="757"/>
      <c r="AX61" s="757"/>
      <c r="AY61" s="757"/>
      <c r="AZ61" s="757"/>
      <c r="BA61" s="758"/>
    </row>
    <row r="62" spans="1:53" ht="26.25" customHeight="1" thickBot="1">
      <c r="A62" s="85"/>
      <c r="B62" s="175"/>
      <c r="C62" s="895" t="s">
        <v>1931</v>
      </c>
      <c r="D62" s="896"/>
      <c r="E62" s="896"/>
      <c r="F62" s="896"/>
      <c r="G62" s="896"/>
      <c r="H62" s="896"/>
      <c r="I62" s="896"/>
      <c r="J62" s="896"/>
      <c r="K62" s="896"/>
      <c r="L62" s="896"/>
      <c r="M62" s="896"/>
      <c r="N62" s="896"/>
      <c r="O62" s="896"/>
      <c r="P62" s="896"/>
      <c r="Q62" s="896"/>
      <c r="R62" s="896"/>
      <c r="S62" s="896"/>
      <c r="T62" s="891"/>
      <c r="U62" s="892"/>
      <c r="V62" s="892"/>
      <c r="W62" s="892"/>
      <c r="X62" s="893"/>
      <c r="Y62" s="176" t="s">
        <v>4</v>
      </c>
      <c r="Z62" s="177" t="s">
        <v>2069</v>
      </c>
      <c r="AA62" s="68"/>
      <c r="AB62" s="178"/>
      <c r="AC62" s="179"/>
      <c r="AD62" s="180"/>
      <c r="AE62" s="180"/>
      <c r="AF62" s="173"/>
      <c r="AG62" s="85"/>
      <c r="AH62" s="85"/>
      <c r="AI62" s="174"/>
      <c r="AJ62" s="85"/>
      <c r="AK62" s="174"/>
      <c r="AL62" s="174"/>
      <c r="AM62" s="147"/>
      <c r="AN62" s="147"/>
      <c r="AO62" s="147"/>
      <c r="AP62" s="147"/>
      <c r="AQ62" s="356"/>
      <c r="AR62" s="147"/>
      <c r="AS62" s="147"/>
      <c r="AT62" s="147"/>
      <c r="AU62" s="147"/>
      <c r="AV62" s="147"/>
      <c r="AW62" s="147"/>
      <c r="AX62" s="147"/>
      <c r="AY62" s="147"/>
      <c r="AZ62" s="147"/>
      <c r="BA62" s="147"/>
    </row>
    <row r="63" spans="1:53" ht="16.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174"/>
      <c r="AK63" s="174"/>
      <c r="AL63" s="174"/>
      <c r="AM63" s="147"/>
      <c r="AN63" s="147"/>
      <c r="AO63" s="147"/>
      <c r="AP63" s="147"/>
      <c r="AQ63" s="147"/>
      <c r="AR63" s="147"/>
      <c r="AS63" s="147"/>
      <c r="AT63" s="147"/>
      <c r="AU63" s="147"/>
      <c r="AV63" s="147"/>
      <c r="AW63" s="147"/>
      <c r="AX63" s="147"/>
      <c r="AY63" s="147"/>
      <c r="AZ63" s="147"/>
      <c r="BA63" s="147"/>
    </row>
    <row r="64" spans="1:53" ht="26.25" customHeight="1">
      <c r="A64" s="85"/>
      <c r="B64" s="894" t="s">
        <v>1932</v>
      </c>
      <c r="C64" s="894"/>
      <c r="D64" s="894"/>
      <c r="E64" s="894"/>
      <c r="F64" s="894"/>
      <c r="G64" s="894"/>
      <c r="H64" s="894"/>
      <c r="I64" s="894"/>
      <c r="J64" s="894"/>
      <c r="K64" s="894"/>
      <c r="L64" s="894"/>
      <c r="M64" s="894"/>
      <c r="N64" s="894"/>
      <c r="O64" s="894"/>
      <c r="P64" s="894"/>
      <c r="Q64" s="894"/>
      <c r="R64" s="894"/>
      <c r="S64" s="894"/>
      <c r="T64" s="894"/>
      <c r="U64" s="894"/>
      <c r="V64" s="894"/>
      <c r="W64" s="894"/>
      <c r="X64" s="894"/>
      <c r="Y64" s="894"/>
      <c r="Z64" s="894"/>
      <c r="AA64" s="894"/>
      <c r="AB64" s="894"/>
      <c r="AC64" s="894"/>
      <c r="AD64" s="894"/>
      <c r="AE64" s="894"/>
      <c r="AF64" s="894"/>
      <c r="AG64" s="894"/>
      <c r="AH64" s="894"/>
      <c r="AI64" s="894"/>
      <c r="AJ64" s="894"/>
      <c r="AK64" s="894"/>
      <c r="AL64" s="85"/>
      <c r="AM64" s="147"/>
      <c r="AN64" s="147"/>
      <c r="AO64" s="147"/>
      <c r="AP64" s="147"/>
      <c r="AQ64" s="147"/>
      <c r="AR64" s="147"/>
      <c r="AS64" s="147"/>
      <c r="AT64" s="147"/>
      <c r="AU64" s="147"/>
      <c r="AV64" s="147"/>
      <c r="AW64" s="147"/>
      <c r="AX64" s="147"/>
      <c r="AY64" s="147"/>
      <c r="AZ64" s="147"/>
      <c r="BA64" s="147"/>
    </row>
    <row r="65" spans="1:82" s="185" customFormat="1" ht="14.25" customHeight="1">
      <c r="A65" s="150"/>
      <c r="B65" s="150"/>
      <c r="C65" s="181" t="s">
        <v>125</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82"/>
      <c r="AN65" s="183"/>
      <c r="AO65" s="183"/>
      <c r="AP65" s="183"/>
      <c r="AQ65" s="183"/>
      <c r="AR65" s="183"/>
      <c r="AS65" s="183"/>
      <c r="AT65" s="183"/>
      <c r="AU65" s="183"/>
      <c r="AV65" s="183"/>
      <c r="AW65" s="183"/>
      <c r="AX65" s="183"/>
      <c r="AY65" s="183"/>
      <c r="AZ65" s="183"/>
      <c r="BA65" s="183"/>
      <c r="BB65" s="184"/>
      <c r="BC65" s="184"/>
      <c r="BD65" s="184"/>
      <c r="BE65" s="184"/>
      <c r="BF65" s="184"/>
      <c r="BG65" s="184"/>
      <c r="BH65" s="184"/>
      <c r="BI65" s="184"/>
      <c r="BJ65" s="184"/>
      <c r="BK65" s="184"/>
      <c r="BL65" s="184"/>
      <c r="BM65" s="184"/>
      <c r="BN65" s="184"/>
      <c r="BO65" s="184"/>
      <c r="BP65" s="184"/>
      <c r="BQ65" s="184"/>
      <c r="BR65" s="184"/>
      <c r="BS65" s="184"/>
      <c r="BT65" s="184"/>
    </row>
    <row r="66" spans="1:82" s="185" customFormat="1" ht="15" customHeight="1" thickBot="1">
      <c r="A66" s="150"/>
      <c r="B66" s="150"/>
      <c r="C66" s="186" t="s">
        <v>126</v>
      </c>
      <c r="D66" s="775" t="s">
        <v>129</v>
      </c>
      <c r="E66" s="775"/>
      <c r="F66" s="775"/>
      <c r="G66" s="775"/>
      <c r="H66" s="775"/>
      <c r="I66" s="775"/>
      <c r="J66" s="775"/>
      <c r="K66" s="775"/>
      <c r="L66" s="775"/>
      <c r="M66" s="775"/>
      <c r="N66" s="775"/>
      <c r="O66" s="775"/>
      <c r="P66" s="775"/>
      <c r="Q66" s="775"/>
      <c r="R66" s="775"/>
      <c r="S66" s="775"/>
      <c r="T66" s="775"/>
      <c r="U66" s="775"/>
      <c r="V66" s="775"/>
      <c r="W66" s="775"/>
      <c r="X66" s="775"/>
      <c r="Y66" s="775"/>
      <c r="Z66" s="775"/>
      <c r="AA66" s="775"/>
      <c r="AB66" s="775"/>
      <c r="AC66" s="775"/>
      <c r="AD66" s="775"/>
      <c r="AE66" s="775"/>
      <c r="AF66" s="775"/>
      <c r="AG66" s="775"/>
      <c r="AH66" s="775"/>
      <c r="AI66" s="187"/>
      <c r="AJ66" s="187"/>
      <c r="AK66" s="187"/>
      <c r="AL66" s="187"/>
      <c r="AM66" s="83" t="b">
        <v>0</v>
      </c>
      <c r="AN66" s="183"/>
      <c r="AO66" s="183"/>
      <c r="AP66" s="183"/>
      <c r="AQ66" s="183"/>
      <c r="AR66" s="183"/>
      <c r="AS66" s="183"/>
      <c r="AT66" s="183"/>
      <c r="AU66" s="183"/>
      <c r="AV66" s="183"/>
      <c r="AW66" s="183"/>
      <c r="AX66" s="183"/>
      <c r="AY66" s="183"/>
      <c r="AZ66" s="183"/>
      <c r="BA66" s="183"/>
      <c r="BB66" s="184"/>
      <c r="BC66" s="184"/>
      <c r="BD66" s="184"/>
      <c r="BE66" s="184"/>
      <c r="BF66" s="184"/>
      <c r="BG66" s="184"/>
      <c r="BH66" s="184"/>
      <c r="BI66" s="184"/>
      <c r="BJ66" s="184"/>
      <c r="BK66" s="184"/>
      <c r="BL66" s="184"/>
      <c r="BM66" s="184"/>
      <c r="BN66" s="184"/>
      <c r="BO66" s="184"/>
      <c r="BP66" s="184"/>
      <c r="BQ66" s="184"/>
      <c r="BR66" s="184"/>
      <c r="BS66" s="184"/>
      <c r="BT66" s="184"/>
    </row>
    <row r="67" spans="1:82" s="185" customFormat="1" ht="21" customHeight="1" thickBot="1">
      <c r="A67" s="150"/>
      <c r="B67" s="150"/>
      <c r="C67" s="776"/>
      <c r="D67" s="777"/>
      <c r="E67" s="928" t="s">
        <v>128</v>
      </c>
      <c r="F67" s="928"/>
      <c r="G67" s="928"/>
      <c r="H67" s="928"/>
      <c r="I67" s="928"/>
      <c r="J67" s="928"/>
      <c r="K67" s="928"/>
      <c r="L67" s="928"/>
      <c r="M67" s="928"/>
      <c r="N67" s="928"/>
      <c r="O67" s="928"/>
      <c r="P67" s="928"/>
      <c r="Q67" s="928"/>
      <c r="R67" s="928"/>
      <c r="S67" s="928"/>
      <c r="T67" s="928"/>
      <c r="U67" s="928"/>
      <c r="V67" s="928"/>
      <c r="W67" s="928"/>
      <c r="X67" s="928"/>
      <c r="Y67" s="928"/>
      <c r="Z67" s="929"/>
      <c r="AA67" s="86" t="s">
        <v>75</v>
      </c>
      <c r="AB67" s="120" t="str">
        <f>IF('別紙様式3-2（４・５月）'!AF6="継続ベア加算なし","",IF(AM66=TRUE,"○","×"))</f>
        <v/>
      </c>
      <c r="AC67" s="150"/>
      <c r="AD67" s="151"/>
      <c r="AE67" s="151"/>
      <c r="AF67" s="151"/>
      <c r="AG67" s="151"/>
      <c r="AH67" s="151"/>
      <c r="AI67" s="151"/>
      <c r="AJ67" s="151"/>
      <c r="AK67" s="151"/>
      <c r="AL67" s="151"/>
      <c r="AM67" s="762" t="s">
        <v>2106</v>
      </c>
      <c r="AN67" s="763"/>
      <c r="AO67" s="763"/>
      <c r="AP67" s="763"/>
      <c r="AQ67" s="763"/>
      <c r="AR67" s="763"/>
      <c r="AS67" s="763"/>
      <c r="AT67" s="763"/>
      <c r="AU67" s="763"/>
      <c r="AV67" s="763"/>
      <c r="AW67" s="763"/>
      <c r="AX67" s="763"/>
      <c r="AY67" s="763"/>
      <c r="AZ67" s="763"/>
      <c r="BA67" s="764"/>
      <c r="BB67" s="184"/>
      <c r="BC67" s="184"/>
      <c r="BD67" s="184"/>
      <c r="BE67" s="184"/>
      <c r="BF67" s="184"/>
      <c r="BG67" s="184"/>
      <c r="BH67" s="184"/>
      <c r="BI67" s="184"/>
      <c r="BJ67" s="184"/>
      <c r="BK67" s="184"/>
      <c r="BL67" s="184"/>
      <c r="BM67" s="184"/>
      <c r="BN67" s="184"/>
      <c r="BO67" s="184"/>
      <c r="BP67" s="184"/>
      <c r="BQ67" s="184"/>
      <c r="BR67" s="184"/>
      <c r="BS67" s="184"/>
      <c r="BT67" s="184"/>
    </row>
    <row r="68" spans="1:82" s="185" customFormat="1" ht="6" customHeight="1" thickBot="1">
      <c r="A68" s="150"/>
      <c r="B68" s="150"/>
      <c r="C68" s="150"/>
      <c r="D68" s="150"/>
      <c r="E68" s="150"/>
      <c r="F68" s="150"/>
      <c r="G68" s="150"/>
      <c r="H68" s="150"/>
      <c r="I68" s="150"/>
      <c r="J68" s="189"/>
      <c r="K68" s="189"/>
      <c r="L68" s="189"/>
      <c r="M68" s="189"/>
      <c r="N68" s="189"/>
      <c r="O68" s="189"/>
      <c r="P68" s="189"/>
      <c r="Q68" s="189"/>
      <c r="R68" s="189"/>
      <c r="S68" s="189"/>
      <c r="T68" s="189"/>
      <c r="U68" s="189"/>
      <c r="V68" s="189"/>
      <c r="W68" s="189"/>
      <c r="X68" s="189"/>
      <c r="Y68" s="151"/>
      <c r="Z68" s="151"/>
      <c r="AA68" s="151"/>
      <c r="AB68" s="151"/>
      <c r="AC68" s="151"/>
      <c r="AD68" s="151"/>
      <c r="AE68" s="151"/>
      <c r="AF68" s="151"/>
      <c r="AG68" s="151"/>
      <c r="AH68" s="151"/>
      <c r="AI68" s="151"/>
      <c r="AJ68" s="151"/>
      <c r="AK68" s="151"/>
      <c r="AL68" s="151"/>
      <c r="AM68" s="765"/>
      <c r="AN68" s="766"/>
      <c r="AO68" s="766"/>
      <c r="AP68" s="766"/>
      <c r="AQ68" s="766"/>
      <c r="AR68" s="766"/>
      <c r="AS68" s="766"/>
      <c r="AT68" s="766"/>
      <c r="AU68" s="766"/>
      <c r="AV68" s="766"/>
      <c r="AW68" s="766"/>
      <c r="AX68" s="766"/>
      <c r="AY68" s="766"/>
      <c r="AZ68" s="766"/>
      <c r="BA68" s="767"/>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row>
    <row r="69" spans="1:82" s="185" customFormat="1" ht="14.4">
      <c r="A69" s="150"/>
      <c r="B69" s="150"/>
      <c r="C69" s="181" t="s">
        <v>127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82"/>
      <c r="AN69" s="183"/>
      <c r="AO69" s="191"/>
      <c r="AP69" s="191"/>
      <c r="AQ69" s="191"/>
      <c r="AR69" s="191"/>
      <c r="AS69" s="191"/>
      <c r="AT69" s="191"/>
      <c r="AU69" s="191"/>
      <c r="AV69" s="191"/>
      <c r="AW69" s="191"/>
      <c r="AX69" s="191"/>
      <c r="AY69" s="191"/>
      <c r="AZ69" s="191"/>
      <c r="BA69" s="191"/>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row>
    <row r="70" spans="1:82" s="185" customFormat="1" ht="24.75" customHeight="1" thickBot="1">
      <c r="A70" s="150"/>
      <c r="B70" s="150"/>
      <c r="C70" s="192" t="s">
        <v>126</v>
      </c>
      <c r="D70" s="775" t="s">
        <v>2175</v>
      </c>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187"/>
      <c r="AJ70" s="187"/>
      <c r="AK70" s="187"/>
      <c r="AL70" s="187"/>
      <c r="AM70" s="182"/>
      <c r="AN70" s="183"/>
      <c r="AO70" s="191"/>
      <c r="AP70" s="191"/>
      <c r="AQ70" s="191"/>
      <c r="AR70" s="191"/>
      <c r="AS70" s="191"/>
      <c r="AT70" s="191"/>
      <c r="AU70" s="191"/>
      <c r="AV70" s="191"/>
      <c r="AW70" s="191"/>
      <c r="AX70" s="191"/>
      <c r="AY70" s="191"/>
      <c r="AZ70" s="191"/>
      <c r="BA70" s="191"/>
      <c r="BO70" s="184"/>
      <c r="BP70" s="184"/>
      <c r="BQ70" s="184"/>
      <c r="BR70" s="184"/>
      <c r="BS70" s="184"/>
      <c r="BT70" s="184"/>
      <c r="BU70" s="184"/>
      <c r="BV70" s="184"/>
      <c r="BW70" s="184"/>
      <c r="BX70" s="184"/>
      <c r="BY70" s="184"/>
      <c r="BZ70" s="184"/>
      <c r="CA70" s="184"/>
      <c r="CB70" s="184"/>
      <c r="CC70" s="184"/>
      <c r="CD70" s="184"/>
    </row>
    <row r="71" spans="1:82" ht="23.25" customHeight="1">
      <c r="A71" s="85"/>
      <c r="B71" s="85"/>
      <c r="C71" s="778" t="s">
        <v>1991</v>
      </c>
      <c r="D71" s="779"/>
      <c r="E71" s="779"/>
      <c r="F71" s="779"/>
      <c r="G71" s="779"/>
      <c r="H71" s="779"/>
      <c r="I71" s="779"/>
      <c r="J71" s="779"/>
      <c r="K71" s="779"/>
      <c r="L71" s="779"/>
      <c r="M71" s="779"/>
      <c r="N71" s="779"/>
      <c r="O71" s="779"/>
      <c r="P71" s="779"/>
      <c r="Q71" s="779"/>
      <c r="R71" s="779"/>
      <c r="S71" s="779"/>
      <c r="T71" s="780"/>
      <c r="U71" s="781">
        <f>'別紙様式3-2（４・５月）'!N8</f>
        <v>0</v>
      </c>
      <c r="V71" s="782"/>
      <c r="W71" s="782"/>
      <c r="X71" s="782"/>
      <c r="Y71" s="782"/>
      <c r="Z71" s="170" t="s">
        <v>4</v>
      </c>
      <c r="AA71" s="190"/>
      <c r="AB71" s="193" t="s">
        <v>75</v>
      </c>
      <c r="AC71" s="768" t="str">
        <f>IF('別紙様式3-2（４・５月）'!AF5="","",IF(U72&gt;=U71,"○","×"))</f>
        <v/>
      </c>
      <c r="AD71" s="85"/>
      <c r="AE71" s="85"/>
      <c r="AF71" s="85"/>
      <c r="AG71" s="85"/>
      <c r="AH71" s="85"/>
      <c r="AI71" s="85"/>
      <c r="AJ71" s="85"/>
      <c r="AK71" s="85"/>
      <c r="AL71" s="85"/>
      <c r="AM71" s="147"/>
      <c r="AN71" s="147"/>
      <c r="AO71" s="191"/>
      <c r="AP71" s="191"/>
      <c r="AQ71" s="191"/>
      <c r="AR71" s="191"/>
      <c r="AS71" s="191"/>
      <c r="AT71" s="191"/>
      <c r="AU71" s="191"/>
      <c r="AV71" s="191"/>
      <c r="AW71" s="191"/>
      <c r="AX71" s="191"/>
      <c r="AY71" s="191"/>
      <c r="AZ71" s="191"/>
      <c r="BA71" s="191"/>
    </row>
    <row r="72" spans="1:82" ht="23.25" customHeight="1" thickBot="1">
      <c r="A72" s="85"/>
      <c r="B72" s="85"/>
      <c r="C72" s="783" t="s">
        <v>1990</v>
      </c>
      <c r="D72" s="784"/>
      <c r="E72" s="784"/>
      <c r="F72" s="784"/>
      <c r="G72" s="784"/>
      <c r="H72" s="784"/>
      <c r="I72" s="784"/>
      <c r="J72" s="784"/>
      <c r="K72" s="784"/>
      <c r="L72" s="784"/>
      <c r="M72" s="784"/>
      <c r="N72" s="784"/>
      <c r="O72" s="784"/>
      <c r="P72" s="784"/>
      <c r="Q72" s="784"/>
      <c r="R72" s="784"/>
      <c r="S72" s="784"/>
      <c r="T72" s="785"/>
      <c r="U72" s="781">
        <f>U73+U77</f>
        <v>0</v>
      </c>
      <c r="V72" s="782"/>
      <c r="W72" s="782"/>
      <c r="X72" s="782"/>
      <c r="Y72" s="782"/>
      <c r="Z72" s="170" t="s">
        <v>4</v>
      </c>
      <c r="AA72" s="85"/>
      <c r="AB72" s="193" t="s">
        <v>120</v>
      </c>
      <c r="AC72" s="769"/>
      <c r="AD72" s="193"/>
      <c r="AE72" s="193"/>
      <c r="AF72" s="193"/>
      <c r="AG72" s="193"/>
      <c r="AH72" s="193"/>
      <c r="AI72" s="174"/>
      <c r="AJ72" s="174"/>
      <c r="AK72" s="174"/>
      <c r="AL72" s="174"/>
      <c r="AM72" s="194"/>
      <c r="AN72" s="147"/>
      <c r="AO72" s="147"/>
      <c r="AP72" s="147"/>
      <c r="AQ72" s="147"/>
      <c r="AR72" s="147"/>
      <c r="AS72" s="147"/>
      <c r="AT72" s="147"/>
      <c r="AU72" s="147"/>
      <c r="AV72" s="147"/>
      <c r="AW72" s="147"/>
      <c r="AX72" s="147"/>
      <c r="AY72" s="147"/>
      <c r="AZ72" s="147"/>
      <c r="BA72" s="147"/>
    </row>
    <row r="73" spans="1:82" ht="12.9" customHeight="1" thickBot="1">
      <c r="A73" s="85"/>
      <c r="B73" s="85"/>
      <c r="C73" s="786" t="s">
        <v>2176</v>
      </c>
      <c r="D73" s="787"/>
      <c r="E73" s="948" t="s">
        <v>1992</v>
      </c>
      <c r="F73" s="949"/>
      <c r="G73" s="949"/>
      <c r="H73" s="949"/>
      <c r="I73" s="949"/>
      <c r="J73" s="949"/>
      <c r="K73" s="949"/>
      <c r="L73" s="949"/>
      <c r="M73" s="949"/>
      <c r="N73" s="949"/>
      <c r="O73" s="949"/>
      <c r="P73" s="949"/>
      <c r="Q73" s="949"/>
      <c r="R73" s="949"/>
      <c r="S73" s="949"/>
      <c r="T73" s="950"/>
      <c r="U73" s="930"/>
      <c r="V73" s="931"/>
      <c r="W73" s="931"/>
      <c r="X73" s="931"/>
      <c r="Y73" s="932"/>
      <c r="Z73" s="954" t="s">
        <v>4</v>
      </c>
      <c r="AA73" s="85"/>
      <c r="AB73" s="168"/>
      <c r="AC73" s="168"/>
      <c r="AD73" s="173"/>
      <c r="AE73" s="195"/>
      <c r="AF73" s="195"/>
      <c r="AG73" s="173"/>
      <c r="AH73" s="85"/>
      <c r="AI73" s="174"/>
      <c r="AJ73" s="174"/>
      <c r="AK73" s="85"/>
      <c r="AL73" s="174"/>
      <c r="AM73" s="194"/>
      <c r="AN73" s="147"/>
      <c r="AO73" s="147"/>
      <c r="AP73" s="147"/>
      <c r="AQ73" s="147"/>
      <c r="AR73" s="147"/>
      <c r="AS73" s="147"/>
      <c r="AT73" s="147"/>
      <c r="AU73" s="147"/>
      <c r="AV73" s="147"/>
      <c r="AW73" s="147"/>
      <c r="AX73" s="147"/>
      <c r="AY73" s="147"/>
      <c r="AZ73" s="147"/>
      <c r="BA73" s="147"/>
    </row>
    <row r="74" spans="1:82" ht="12.9" customHeight="1">
      <c r="A74" s="85"/>
      <c r="B74" s="85"/>
      <c r="C74" s="788"/>
      <c r="D74" s="787"/>
      <c r="E74" s="951"/>
      <c r="F74" s="952"/>
      <c r="G74" s="952"/>
      <c r="H74" s="952"/>
      <c r="I74" s="952"/>
      <c r="J74" s="952"/>
      <c r="K74" s="952"/>
      <c r="L74" s="952"/>
      <c r="M74" s="952"/>
      <c r="N74" s="952"/>
      <c r="O74" s="952"/>
      <c r="P74" s="952"/>
      <c r="Q74" s="952"/>
      <c r="R74" s="952"/>
      <c r="S74" s="952"/>
      <c r="T74" s="953"/>
      <c r="U74" s="933"/>
      <c r="V74" s="934"/>
      <c r="W74" s="934"/>
      <c r="X74" s="934"/>
      <c r="Y74" s="935"/>
      <c r="Z74" s="954"/>
      <c r="AA74" s="85" t="s">
        <v>75</v>
      </c>
      <c r="AB74" s="906" t="s">
        <v>12</v>
      </c>
      <c r="AC74" s="955">
        <f>IFERROR(U75/U73*100,0)</f>
        <v>0</v>
      </c>
      <c r="AD74" s="956"/>
      <c r="AE74" s="957"/>
      <c r="AF74" s="906" t="s">
        <v>13</v>
      </c>
      <c r="AG74" s="906" t="s">
        <v>67</v>
      </c>
      <c r="AH74" s="907" t="s">
        <v>75</v>
      </c>
      <c r="AI74" s="768" t="str">
        <f>IF(OR('別紙様式3-2（４・５月）'!AF5="",U73=0),"",IF(AND(AC74&gt;=200/3,AC74&lt;=100),"○","×"))</f>
        <v/>
      </c>
      <c r="AJ74" s="174"/>
      <c r="AK74" s="85"/>
      <c r="AL74" s="174"/>
      <c r="AM74" s="1092" t="s">
        <v>2084</v>
      </c>
      <c r="AN74" s="1093"/>
      <c r="AO74" s="1093"/>
      <c r="AP74" s="1093"/>
      <c r="AQ74" s="1093"/>
      <c r="AR74" s="1093"/>
      <c r="AS74" s="1093"/>
      <c r="AT74" s="1093"/>
      <c r="AU74" s="1093"/>
      <c r="AV74" s="1093"/>
      <c r="AW74" s="1093"/>
      <c r="AX74" s="1093"/>
      <c r="AY74" s="1093"/>
      <c r="AZ74" s="1093"/>
      <c r="BA74" s="1094"/>
    </row>
    <row r="75" spans="1:82" ht="12.9" customHeight="1" thickBot="1">
      <c r="A75" s="85"/>
      <c r="B75" s="85"/>
      <c r="C75" s="788"/>
      <c r="D75" s="787"/>
      <c r="E75" s="196"/>
      <c r="F75" s="942" t="s">
        <v>1994</v>
      </c>
      <c r="G75" s="943"/>
      <c r="H75" s="943"/>
      <c r="I75" s="943"/>
      <c r="J75" s="943"/>
      <c r="K75" s="943"/>
      <c r="L75" s="943"/>
      <c r="M75" s="943"/>
      <c r="N75" s="943"/>
      <c r="O75" s="943"/>
      <c r="P75" s="943"/>
      <c r="Q75" s="943"/>
      <c r="R75" s="943"/>
      <c r="S75" s="943"/>
      <c r="T75" s="944"/>
      <c r="U75" s="936"/>
      <c r="V75" s="937"/>
      <c r="W75" s="937"/>
      <c r="X75" s="937"/>
      <c r="Y75" s="938"/>
      <c r="Z75" s="954" t="s">
        <v>4</v>
      </c>
      <c r="AA75" s="85" t="s">
        <v>75</v>
      </c>
      <c r="AB75" s="906"/>
      <c r="AC75" s="958"/>
      <c r="AD75" s="959"/>
      <c r="AE75" s="960"/>
      <c r="AF75" s="906"/>
      <c r="AG75" s="906"/>
      <c r="AH75" s="907"/>
      <c r="AI75" s="769"/>
      <c r="AJ75" s="174"/>
      <c r="AK75" s="85"/>
      <c r="AL75" s="174"/>
      <c r="AM75" s="1095"/>
      <c r="AN75" s="1096"/>
      <c r="AO75" s="1096"/>
      <c r="AP75" s="1096"/>
      <c r="AQ75" s="1096"/>
      <c r="AR75" s="1096"/>
      <c r="AS75" s="1096"/>
      <c r="AT75" s="1096"/>
      <c r="AU75" s="1096"/>
      <c r="AV75" s="1096"/>
      <c r="AW75" s="1096"/>
      <c r="AX75" s="1096"/>
      <c r="AY75" s="1096"/>
      <c r="AZ75" s="1096"/>
      <c r="BA75" s="1097"/>
    </row>
    <row r="76" spans="1:82" ht="12.9" customHeight="1" thickBot="1">
      <c r="A76" s="85"/>
      <c r="B76" s="85"/>
      <c r="C76" s="788"/>
      <c r="D76" s="787"/>
      <c r="E76" s="197"/>
      <c r="F76" s="945"/>
      <c r="G76" s="946"/>
      <c r="H76" s="946"/>
      <c r="I76" s="946"/>
      <c r="J76" s="946"/>
      <c r="K76" s="946"/>
      <c r="L76" s="946"/>
      <c r="M76" s="946"/>
      <c r="N76" s="946"/>
      <c r="O76" s="946"/>
      <c r="P76" s="946"/>
      <c r="Q76" s="946"/>
      <c r="R76" s="946"/>
      <c r="S76" s="946"/>
      <c r="T76" s="947"/>
      <c r="U76" s="939"/>
      <c r="V76" s="940"/>
      <c r="W76" s="940"/>
      <c r="X76" s="940"/>
      <c r="Y76" s="941"/>
      <c r="Z76" s="954"/>
      <c r="AA76" s="85"/>
      <c r="AB76" s="168"/>
      <c r="AC76" s="168"/>
      <c r="AD76" s="168"/>
      <c r="AE76" s="168"/>
      <c r="AF76" s="168"/>
      <c r="AG76" s="168"/>
      <c r="AH76" s="85"/>
      <c r="AI76" s="85"/>
      <c r="AJ76" s="174"/>
      <c r="AK76" s="174"/>
      <c r="AL76" s="174"/>
    </row>
    <row r="77" spans="1:82" ht="12.9" customHeight="1" thickBot="1">
      <c r="A77" s="85"/>
      <c r="B77" s="85"/>
      <c r="C77" s="961" t="s">
        <v>1993</v>
      </c>
      <c r="D77" s="962"/>
      <c r="E77" s="948" t="s">
        <v>2083</v>
      </c>
      <c r="F77" s="949"/>
      <c r="G77" s="949"/>
      <c r="H77" s="949"/>
      <c r="I77" s="949"/>
      <c r="J77" s="949"/>
      <c r="K77" s="949"/>
      <c r="L77" s="949"/>
      <c r="M77" s="949"/>
      <c r="N77" s="949"/>
      <c r="O77" s="949"/>
      <c r="P77" s="949"/>
      <c r="Q77" s="949"/>
      <c r="R77" s="949"/>
      <c r="S77" s="949"/>
      <c r="T77" s="950"/>
      <c r="U77" s="930"/>
      <c r="V77" s="931"/>
      <c r="W77" s="931"/>
      <c r="X77" s="931"/>
      <c r="Y77" s="932"/>
      <c r="Z77" s="954" t="s">
        <v>4</v>
      </c>
      <c r="AA77" s="85"/>
      <c r="AB77" s="168"/>
      <c r="AC77" s="168"/>
      <c r="AD77" s="173"/>
      <c r="AE77" s="195"/>
      <c r="AF77" s="195"/>
      <c r="AG77" s="173"/>
      <c r="AH77" s="85"/>
      <c r="AI77" s="85"/>
      <c r="AJ77" s="174"/>
      <c r="AK77" s="174"/>
      <c r="AL77" s="174"/>
      <c r="AM77" s="194"/>
      <c r="AN77" s="147"/>
      <c r="AO77" s="147"/>
      <c r="AP77" s="147"/>
      <c r="AQ77" s="147"/>
      <c r="AR77" s="147"/>
      <c r="AS77" s="147"/>
      <c r="AT77" s="147"/>
      <c r="AU77" s="147"/>
      <c r="AV77" s="147"/>
      <c r="AW77" s="147"/>
      <c r="AX77" s="147"/>
      <c r="AY77" s="147"/>
      <c r="AZ77" s="147"/>
      <c r="BA77" s="147"/>
    </row>
    <row r="78" spans="1:82" ht="12.9" customHeight="1">
      <c r="A78" s="85"/>
      <c r="B78" s="85"/>
      <c r="C78" s="786"/>
      <c r="D78" s="787"/>
      <c r="E78" s="951"/>
      <c r="F78" s="952"/>
      <c r="G78" s="952"/>
      <c r="H78" s="952"/>
      <c r="I78" s="952"/>
      <c r="J78" s="952"/>
      <c r="K78" s="952"/>
      <c r="L78" s="952"/>
      <c r="M78" s="952"/>
      <c r="N78" s="952"/>
      <c r="O78" s="952"/>
      <c r="P78" s="952"/>
      <c r="Q78" s="952"/>
      <c r="R78" s="952"/>
      <c r="S78" s="952"/>
      <c r="T78" s="953"/>
      <c r="U78" s="933"/>
      <c r="V78" s="934"/>
      <c r="W78" s="934"/>
      <c r="X78" s="934"/>
      <c r="Y78" s="935"/>
      <c r="Z78" s="954"/>
      <c r="AA78" s="85" t="s">
        <v>75</v>
      </c>
      <c r="AB78" s="906" t="s">
        <v>12</v>
      </c>
      <c r="AC78" s="955">
        <f>IFERROR(U79/U77*100,0)</f>
        <v>0</v>
      </c>
      <c r="AD78" s="956"/>
      <c r="AE78" s="957"/>
      <c r="AF78" s="906" t="s">
        <v>13</v>
      </c>
      <c r="AG78" s="906" t="s">
        <v>67</v>
      </c>
      <c r="AH78" s="907" t="s">
        <v>75</v>
      </c>
      <c r="AI78" s="768" t="str">
        <f>IF(OR('別紙様式3-2（４・５月）'!AF5="",U77=0),"",IF(AND(AC78&gt;=200/3,AC78&lt;=100),"○","×"))</f>
        <v/>
      </c>
      <c r="AJ78" s="174"/>
      <c r="AK78" s="174"/>
      <c r="AL78" s="174"/>
      <c r="AM78" s="1108" t="s">
        <v>2085</v>
      </c>
      <c r="AN78" s="1109"/>
      <c r="AO78" s="1109"/>
      <c r="AP78" s="1109"/>
      <c r="AQ78" s="1109"/>
      <c r="AR78" s="1109"/>
      <c r="AS78" s="1109"/>
      <c r="AT78" s="1109"/>
      <c r="AU78" s="1109"/>
      <c r="AV78" s="1109"/>
      <c r="AW78" s="1109"/>
      <c r="AX78" s="1109"/>
      <c r="AY78" s="1109"/>
      <c r="AZ78" s="1109"/>
      <c r="BA78" s="1110"/>
    </row>
    <row r="79" spans="1:82" ht="12.9" customHeight="1" thickBot="1">
      <c r="A79" s="85"/>
      <c r="B79" s="85"/>
      <c r="C79" s="786"/>
      <c r="D79" s="787"/>
      <c r="E79" s="196"/>
      <c r="F79" s="942" t="s">
        <v>1994</v>
      </c>
      <c r="G79" s="943"/>
      <c r="H79" s="943"/>
      <c r="I79" s="943"/>
      <c r="J79" s="943"/>
      <c r="K79" s="943"/>
      <c r="L79" s="943"/>
      <c r="M79" s="943"/>
      <c r="N79" s="943"/>
      <c r="O79" s="943"/>
      <c r="P79" s="943"/>
      <c r="Q79" s="943"/>
      <c r="R79" s="943"/>
      <c r="S79" s="943"/>
      <c r="T79" s="944"/>
      <c r="U79" s="936"/>
      <c r="V79" s="937"/>
      <c r="W79" s="937"/>
      <c r="X79" s="937"/>
      <c r="Y79" s="938"/>
      <c r="Z79" s="954" t="s">
        <v>4</v>
      </c>
      <c r="AA79" s="85" t="s">
        <v>75</v>
      </c>
      <c r="AB79" s="906"/>
      <c r="AC79" s="958"/>
      <c r="AD79" s="959"/>
      <c r="AE79" s="960"/>
      <c r="AF79" s="906"/>
      <c r="AG79" s="906"/>
      <c r="AH79" s="907"/>
      <c r="AI79" s="769"/>
      <c r="AJ79" s="174"/>
      <c r="AK79" s="174"/>
      <c r="AL79" s="174"/>
      <c r="AM79" s="1111"/>
      <c r="AN79" s="1112"/>
      <c r="AO79" s="1112"/>
      <c r="AP79" s="1112"/>
      <c r="AQ79" s="1112"/>
      <c r="AR79" s="1112"/>
      <c r="AS79" s="1112"/>
      <c r="AT79" s="1112"/>
      <c r="AU79" s="1112"/>
      <c r="AV79" s="1112"/>
      <c r="AW79" s="1112"/>
      <c r="AX79" s="1112"/>
      <c r="AY79" s="1112"/>
      <c r="AZ79" s="1112"/>
      <c r="BA79" s="1113"/>
    </row>
    <row r="80" spans="1:82" ht="12.9" customHeight="1" thickBot="1">
      <c r="A80" s="85"/>
      <c r="B80" s="85"/>
      <c r="C80" s="963"/>
      <c r="D80" s="964"/>
      <c r="E80" s="198"/>
      <c r="F80" s="945"/>
      <c r="G80" s="946"/>
      <c r="H80" s="946"/>
      <c r="I80" s="946"/>
      <c r="J80" s="946"/>
      <c r="K80" s="946"/>
      <c r="L80" s="946"/>
      <c r="M80" s="946"/>
      <c r="N80" s="946"/>
      <c r="O80" s="946"/>
      <c r="P80" s="946"/>
      <c r="Q80" s="946"/>
      <c r="R80" s="946"/>
      <c r="S80" s="946"/>
      <c r="T80" s="947"/>
      <c r="U80" s="939"/>
      <c r="V80" s="940"/>
      <c r="W80" s="940"/>
      <c r="X80" s="940"/>
      <c r="Y80" s="941"/>
      <c r="Z80" s="954"/>
      <c r="AA80" s="85"/>
      <c r="AB80" s="85"/>
      <c r="AC80" s="85"/>
      <c r="AD80" s="85"/>
      <c r="AE80" s="85"/>
      <c r="AF80" s="85"/>
      <c r="AG80" s="85"/>
      <c r="AH80" s="85"/>
      <c r="AI80" s="199"/>
      <c r="AJ80" s="174"/>
      <c r="AK80" s="174"/>
      <c r="AL80" s="174"/>
    </row>
    <row r="81" spans="1:53" ht="16.5" customHeight="1" thickBot="1">
      <c r="A81" s="85"/>
      <c r="B81" s="200"/>
      <c r="C81" s="200"/>
      <c r="D81" s="200"/>
      <c r="E81" s="200"/>
      <c r="F81" s="200"/>
      <c r="G81" s="200"/>
      <c r="H81" s="200"/>
      <c r="I81" s="200"/>
      <c r="J81" s="200"/>
      <c r="K81" s="200"/>
      <c r="L81" s="200"/>
      <c r="M81" s="200"/>
      <c r="N81" s="200"/>
      <c r="O81" s="200"/>
      <c r="P81" s="200"/>
      <c r="Q81" s="200"/>
      <c r="R81" s="200"/>
      <c r="S81" s="200"/>
      <c r="T81" s="200"/>
      <c r="U81" s="201"/>
      <c r="V81" s="67"/>
      <c r="W81" s="67"/>
      <c r="X81" s="67"/>
      <c r="Y81" s="68"/>
      <c r="Z81" s="69"/>
      <c r="AA81" s="68"/>
      <c r="AB81" s="178"/>
      <c r="AC81" s="179"/>
      <c r="AD81" s="180"/>
      <c r="AE81" s="180"/>
      <c r="AF81" s="173"/>
      <c r="AG81" s="158"/>
      <c r="AH81" s="202"/>
      <c r="AI81" s="199"/>
      <c r="AJ81" s="174"/>
      <c r="AK81" s="174"/>
      <c r="AL81" s="174"/>
      <c r="AM81" s="194"/>
      <c r="AN81" s="147"/>
      <c r="AO81" s="147"/>
      <c r="AP81" s="147"/>
      <c r="AQ81" s="147"/>
      <c r="AR81" s="147"/>
      <c r="AS81" s="147"/>
      <c r="AT81" s="147"/>
      <c r="AU81" s="147"/>
      <c r="AV81" s="147"/>
      <c r="AW81" s="147"/>
      <c r="AX81" s="147"/>
      <c r="AY81" s="147"/>
      <c r="AZ81" s="147"/>
      <c r="BA81" s="147"/>
    </row>
    <row r="82" spans="1:53" ht="18" customHeight="1" thickBot="1">
      <c r="A82" s="85"/>
      <c r="B82" s="156" t="s">
        <v>1971</v>
      </c>
      <c r="C82" s="156"/>
      <c r="D82" s="156"/>
      <c r="E82" s="156"/>
      <c r="F82" s="156"/>
      <c r="G82" s="156"/>
      <c r="H82" s="156"/>
      <c r="I82" s="156"/>
      <c r="J82" s="156"/>
      <c r="K82" s="156"/>
      <c r="L82" s="156"/>
      <c r="M82" s="901"/>
      <c r="N82" s="902"/>
      <c r="O82" s="924" t="s">
        <v>1972</v>
      </c>
      <c r="P82" s="924"/>
      <c r="Q82" s="924"/>
      <c r="R82" s="924"/>
      <c r="S82" s="924"/>
      <c r="T82" s="924"/>
      <c r="U82" s="924"/>
      <c r="V82" s="924"/>
      <c r="W82" s="924"/>
      <c r="X82" s="924"/>
      <c r="Y82" s="924"/>
      <c r="Z82" s="924"/>
      <c r="AA82" s="924"/>
      <c r="AB82" s="924"/>
      <c r="AC82" s="924"/>
      <c r="AD82" s="924"/>
      <c r="AE82" s="924"/>
      <c r="AF82" s="924"/>
      <c r="AG82" s="924"/>
      <c r="AH82" s="924"/>
      <c r="AI82" s="924"/>
      <c r="AJ82" s="924"/>
      <c r="AK82" s="925"/>
      <c r="AL82" s="162"/>
      <c r="AM82" s="83" t="b">
        <v>0</v>
      </c>
      <c r="AN82" s="203"/>
      <c r="AO82" s="147"/>
      <c r="AP82" s="147"/>
      <c r="AQ82" s="147"/>
      <c r="AR82" s="147"/>
      <c r="AS82" s="147"/>
      <c r="AT82" s="147"/>
      <c r="AU82" s="147"/>
      <c r="AV82" s="147"/>
      <c r="AW82" s="147"/>
      <c r="AX82" s="147"/>
      <c r="AY82" s="147"/>
      <c r="AZ82" s="147"/>
      <c r="BA82" s="147"/>
    </row>
    <row r="83" spans="1:53" ht="3" customHeight="1" thickBot="1">
      <c r="A83" s="85"/>
      <c r="B83" s="8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62"/>
      <c r="AM83" s="194"/>
      <c r="AN83" s="147"/>
      <c r="AO83" s="147"/>
      <c r="AP83" s="147"/>
      <c r="AQ83" s="147"/>
      <c r="AR83" s="147"/>
      <c r="AS83" s="147"/>
      <c r="AT83" s="147"/>
      <c r="AU83" s="147"/>
      <c r="AV83" s="147"/>
      <c r="AW83" s="147"/>
      <c r="AX83" s="147"/>
      <c r="AY83" s="147"/>
      <c r="AZ83" s="147"/>
      <c r="BA83" s="147"/>
    </row>
    <row r="84" spans="1:53" ht="13.5" customHeight="1" thickBot="1">
      <c r="A84" s="85"/>
      <c r="B84" s="181" t="s">
        <v>1900</v>
      </c>
      <c r="C84" s="103"/>
      <c r="D84" s="103"/>
      <c r="E84" s="103"/>
      <c r="F84" s="103"/>
      <c r="G84" s="103"/>
      <c r="H84" s="103"/>
      <c r="I84" s="103"/>
      <c r="J84" s="103"/>
      <c r="K84" s="103"/>
      <c r="L84" s="103"/>
      <c r="M84" s="103"/>
      <c r="N84" s="103"/>
      <c r="O84" s="103"/>
      <c r="P84" s="103"/>
      <c r="Q84" s="103"/>
      <c r="R84" s="103"/>
      <c r="S84" s="204" t="s">
        <v>126</v>
      </c>
      <c r="T84" s="205" t="s">
        <v>1940</v>
      </c>
      <c r="U84" s="103"/>
      <c r="V84" s="103"/>
      <c r="W84" s="103"/>
      <c r="X84" s="103"/>
      <c r="Y84" s="103"/>
      <c r="Z84" s="103"/>
      <c r="AA84" s="103"/>
      <c r="AB84" s="103"/>
      <c r="AC84" s="103"/>
      <c r="AD84" s="103"/>
      <c r="AE84" s="103"/>
      <c r="AF84" s="103"/>
      <c r="AG84" s="103"/>
      <c r="AH84" s="103"/>
      <c r="AI84" s="820" t="str">
        <f>IF(OR('別紙様式3-2（４・５月）'!AE5="処遇加算Ⅰ・Ⅱあり",'別紙様式3-3（６月以降分）'!AF5="旧処遇加算Ⅰ・Ⅱ相当あり"),"該当","")</f>
        <v/>
      </c>
      <c r="AJ84" s="821"/>
      <c r="AK84" s="822"/>
      <c r="AL84" s="90"/>
      <c r="AM84" s="194"/>
      <c r="AN84" s="147"/>
      <c r="AO84" s="147"/>
      <c r="AP84" s="147"/>
      <c r="AQ84" s="147"/>
      <c r="AR84" s="147"/>
      <c r="AS84" s="147"/>
      <c r="AT84" s="147"/>
      <c r="AU84" s="147"/>
      <c r="AV84" s="147"/>
      <c r="AW84" s="147"/>
      <c r="AX84" s="147"/>
      <c r="AY84" s="147"/>
      <c r="AZ84" s="147"/>
      <c r="BA84" s="147"/>
    </row>
    <row r="85" spans="1:53" ht="2.25" customHeight="1" thickBot="1">
      <c r="A85" s="85"/>
      <c r="B85" s="90"/>
      <c r="C85" s="90"/>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90"/>
      <c r="AM85" s="194"/>
      <c r="AN85" s="147"/>
      <c r="AO85" s="147"/>
      <c r="AP85" s="147"/>
      <c r="AQ85" s="147"/>
      <c r="AR85" s="147"/>
      <c r="AS85" s="147"/>
      <c r="AT85" s="147"/>
      <c r="AU85" s="147"/>
      <c r="AV85" s="147"/>
      <c r="AW85" s="147"/>
      <c r="AX85" s="147"/>
      <c r="AY85" s="147"/>
      <c r="AZ85" s="147"/>
      <c r="BA85" s="147"/>
    </row>
    <row r="86" spans="1:53" ht="13.5" customHeight="1" thickBot="1">
      <c r="A86" s="85"/>
      <c r="B86" s="181" t="s">
        <v>1901</v>
      </c>
      <c r="C86" s="207"/>
      <c r="D86" s="207"/>
      <c r="E86" s="207"/>
      <c r="F86" s="207"/>
      <c r="G86" s="207"/>
      <c r="H86" s="207"/>
      <c r="I86" s="207"/>
      <c r="J86" s="207"/>
      <c r="K86" s="207"/>
      <c r="L86" s="207"/>
      <c r="M86" s="207"/>
      <c r="N86" s="207"/>
      <c r="O86" s="207"/>
      <c r="P86" s="207"/>
      <c r="Q86" s="207"/>
      <c r="R86" s="207"/>
      <c r="S86" s="204" t="s">
        <v>126</v>
      </c>
      <c r="T86" s="205" t="s">
        <v>1939</v>
      </c>
      <c r="U86" s="207"/>
      <c r="V86" s="207"/>
      <c r="W86" s="207"/>
      <c r="X86" s="207"/>
      <c r="Y86" s="207"/>
      <c r="Z86" s="207"/>
      <c r="AA86" s="207"/>
      <c r="AB86" s="207"/>
      <c r="AC86" s="207"/>
      <c r="AD86" s="207"/>
      <c r="AE86" s="207"/>
      <c r="AF86" s="207"/>
      <c r="AG86" s="207"/>
      <c r="AH86" s="207"/>
      <c r="AI86" s="820" t="str">
        <f>IF(AND('別紙様式3-2（４・５月）'!AE5="処遇加算Ⅰ・Ⅱなし",'別紙様式3-3（６月以降分）'!AF5="旧処遇加算Ⅰ・Ⅱ相当なし"),"該当","")</f>
        <v>該当</v>
      </c>
      <c r="AJ86" s="821"/>
      <c r="AK86" s="822"/>
      <c r="AL86" s="90"/>
      <c r="AM86" s="194"/>
      <c r="AN86" s="147"/>
      <c r="AO86" s="147"/>
      <c r="AP86" s="147"/>
      <c r="AQ86" s="147"/>
      <c r="AR86" s="147"/>
      <c r="AS86" s="147"/>
      <c r="AT86" s="147"/>
      <c r="AU86" s="147"/>
      <c r="AV86" s="147"/>
      <c r="AW86" s="147"/>
      <c r="AX86" s="147"/>
      <c r="AY86" s="147"/>
      <c r="AZ86" s="147"/>
      <c r="BA86" s="147"/>
    </row>
    <row r="87" spans="1:53" ht="6" customHeight="1">
      <c r="A87" s="85"/>
      <c r="B87" s="192"/>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90"/>
      <c r="AB87" s="208"/>
      <c r="AC87" s="208"/>
      <c r="AD87" s="208"/>
      <c r="AE87" s="208"/>
      <c r="AF87" s="208"/>
      <c r="AG87" s="208"/>
      <c r="AH87" s="208"/>
      <c r="AI87" s="208"/>
      <c r="AJ87" s="208"/>
      <c r="AK87" s="208"/>
      <c r="AL87" s="90"/>
      <c r="AM87" s="194"/>
      <c r="AN87" s="147"/>
      <c r="AO87" s="147"/>
      <c r="AP87" s="147"/>
      <c r="AQ87" s="147"/>
      <c r="AR87" s="147"/>
      <c r="AS87" s="147"/>
      <c r="AT87" s="147"/>
      <c r="AU87" s="147"/>
      <c r="AV87" s="147"/>
      <c r="AW87" s="147"/>
      <c r="AX87" s="147"/>
      <c r="AY87" s="147"/>
      <c r="AZ87" s="147"/>
      <c r="BA87" s="147"/>
    </row>
    <row r="88" spans="1:53" ht="16.5" customHeight="1" thickBot="1">
      <c r="A88" s="85"/>
      <c r="B88" s="150"/>
      <c r="C88" s="905" t="s">
        <v>1902</v>
      </c>
      <c r="D88" s="905"/>
      <c r="E88" s="905"/>
      <c r="F88" s="905"/>
      <c r="G88" s="905"/>
      <c r="H88" s="905"/>
      <c r="I88" s="905"/>
      <c r="J88" s="905"/>
      <c r="K88" s="905"/>
      <c r="L88" s="905"/>
      <c r="M88" s="905"/>
      <c r="N88" s="905"/>
      <c r="O88" s="905"/>
      <c r="P88" s="905"/>
      <c r="Q88" s="905"/>
      <c r="R88" s="905"/>
      <c r="S88" s="905"/>
      <c r="T88" s="905"/>
      <c r="U88" s="150"/>
      <c r="V88" s="150"/>
      <c r="W88" s="150"/>
      <c r="X88" s="150"/>
      <c r="Y88" s="150"/>
      <c r="Z88" s="150"/>
      <c r="AA88" s="150"/>
      <c r="AB88" s="150"/>
      <c r="AC88" s="150"/>
      <c r="AD88" s="136"/>
      <c r="AE88" s="136"/>
      <c r="AF88" s="136"/>
      <c r="AG88" s="136"/>
      <c r="AH88" s="136"/>
      <c r="AI88" s="136"/>
      <c r="AJ88" s="136"/>
      <c r="AK88" s="136"/>
      <c r="AL88" s="90"/>
      <c r="AM88" s="194"/>
      <c r="AN88" s="147"/>
      <c r="AO88" s="147"/>
      <c r="AP88" s="147"/>
      <c r="AQ88" s="147"/>
      <c r="AR88" s="147"/>
      <c r="AS88" s="147"/>
      <c r="AT88" s="147"/>
      <c r="AU88" s="147"/>
      <c r="AV88" s="147"/>
      <c r="AW88" s="147"/>
      <c r="AX88" s="147"/>
      <c r="AY88" s="147"/>
      <c r="AZ88" s="147"/>
      <c r="BA88" s="147"/>
    </row>
    <row r="89" spans="1:53" ht="18.75" customHeight="1" thickBot="1">
      <c r="A89" s="85"/>
      <c r="B89" s="90"/>
      <c r="C89" s="901"/>
      <c r="D89" s="902"/>
      <c r="E89" s="827" t="s">
        <v>1903</v>
      </c>
      <c r="F89" s="827"/>
      <c r="G89" s="827"/>
      <c r="H89" s="827"/>
      <c r="I89" s="827"/>
      <c r="J89" s="827"/>
      <c r="K89" s="827"/>
      <c r="L89" s="827"/>
      <c r="M89" s="827"/>
      <c r="N89" s="827"/>
      <c r="O89" s="827"/>
      <c r="P89" s="827"/>
      <c r="Q89" s="827"/>
      <c r="R89" s="828"/>
      <c r="S89" s="209" t="s">
        <v>75</v>
      </c>
      <c r="T89" s="120" t="str">
        <f>IF(AM82=TRUE,"",IF(AM89=TRUE,"○",IF(AND(AI86="該当",AM95=TRUE),"","×")))</f>
        <v>×</v>
      </c>
      <c r="U89" s="90"/>
      <c r="V89" s="210"/>
      <c r="W89" s="210"/>
      <c r="X89" s="210"/>
      <c r="Y89" s="210"/>
      <c r="Z89" s="210"/>
      <c r="AA89" s="210"/>
      <c r="AB89" s="210"/>
      <c r="AC89" s="210"/>
      <c r="AD89" s="210"/>
      <c r="AE89" s="210"/>
      <c r="AF89" s="210"/>
      <c r="AG89" s="210"/>
      <c r="AH89" s="210"/>
      <c r="AI89" s="210"/>
      <c r="AJ89" s="210"/>
      <c r="AK89" s="210"/>
      <c r="AL89" s="90"/>
      <c r="AM89" s="83" t="b">
        <v>0</v>
      </c>
      <c r="AN89" s="147"/>
      <c r="AO89" s="147"/>
      <c r="AP89" s="147"/>
      <c r="AQ89" s="147"/>
      <c r="AR89" s="147"/>
      <c r="AS89" s="147"/>
      <c r="AT89" s="147"/>
      <c r="AU89" s="147"/>
      <c r="AV89" s="147"/>
      <c r="AW89" s="147"/>
      <c r="AX89" s="147"/>
      <c r="AY89" s="147"/>
      <c r="AZ89" s="147"/>
      <c r="BA89" s="147"/>
    </row>
    <row r="90" spans="1:53" ht="14.25" customHeight="1">
      <c r="A90" s="85"/>
      <c r="B90" s="211"/>
      <c r="C90" s="212" t="s">
        <v>1904</v>
      </c>
      <c r="D90" s="213" t="s">
        <v>2153</v>
      </c>
      <c r="E90" s="135"/>
      <c r="F90" s="135"/>
      <c r="G90" s="135"/>
      <c r="H90" s="135"/>
      <c r="I90" s="135"/>
      <c r="J90" s="135"/>
      <c r="K90" s="135"/>
      <c r="L90" s="135"/>
      <c r="M90" s="135"/>
      <c r="N90" s="135"/>
      <c r="O90" s="135"/>
      <c r="P90" s="135"/>
      <c r="Q90" s="135"/>
      <c r="R90" s="135"/>
      <c r="S90" s="213"/>
      <c r="T90" s="213"/>
      <c r="U90" s="213"/>
      <c r="V90" s="135"/>
      <c r="W90" s="135"/>
      <c r="X90" s="135"/>
      <c r="Y90" s="135"/>
      <c r="Z90" s="214"/>
      <c r="AA90" s="214"/>
      <c r="AB90" s="214"/>
      <c r="AC90" s="214"/>
      <c r="AD90" s="193"/>
      <c r="AE90" s="193"/>
      <c r="AF90" s="193"/>
      <c r="AG90" s="193"/>
      <c r="AH90" s="103"/>
      <c r="AI90" s="103"/>
      <c r="AJ90" s="103"/>
      <c r="AK90" s="215"/>
      <c r="AL90" s="90"/>
      <c r="AM90" s="194"/>
      <c r="AN90" s="147"/>
      <c r="AO90" s="147"/>
      <c r="AP90" s="147"/>
      <c r="AQ90" s="147"/>
      <c r="AR90" s="147"/>
      <c r="AS90" s="147"/>
      <c r="AT90" s="147"/>
      <c r="AU90" s="147"/>
      <c r="AV90" s="147"/>
      <c r="AW90" s="147"/>
      <c r="AX90" s="147"/>
      <c r="AY90" s="147"/>
      <c r="AZ90" s="147"/>
      <c r="BA90" s="147"/>
    </row>
    <row r="91" spans="1:53" ht="14.25" customHeight="1">
      <c r="A91" s="85"/>
      <c r="B91" s="211"/>
      <c r="C91" s="216" t="s">
        <v>1905</v>
      </c>
      <c r="D91" s="217" t="s">
        <v>1906</v>
      </c>
      <c r="E91" s="217"/>
      <c r="F91" s="217"/>
      <c r="G91" s="217"/>
      <c r="H91" s="217"/>
      <c r="I91" s="217"/>
      <c r="J91" s="217"/>
      <c r="K91" s="217"/>
      <c r="L91" s="217"/>
      <c r="M91" s="217"/>
      <c r="N91" s="217"/>
      <c r="O91" s="217"/>
      <c r="P91" s="217"/>
      <c r="Q91" s="217"/>
      <c r="R91" s="217"/>
      <c r="S91" s="217"/>
      <c r="T91" s="217"/>
      <c r="U91" s="217"/>
      <c r="V91" s="217"/>
      <c r="W91" s="217"/>
      <c r="X91" s="217"/>
      <c r="Y91" s="217"/>
      <c r="Z91" s="218"/>
      <c r="AA91" s="218"/>
      <c r="AB91" s="218"/>
      <c r="AC91" s="218"/>
      <c r="AD91" s="219"/>
      <c r="AE91" s="219"/>
      <c r="AF91" s="219"/>
      <c r="AG91" s="219"/>
      <c r="AH91" s="220"/>
      <c r="AI91" s="220"/>
      <c r="AJ91" s="220"/>
      <c r="AK91" s="221"/>
      <c r="AL91" s="90"/>
      <c r="AM91" s="194"/>
      <c r="AN91" s="147"/>
      <c r="AO91" s="147"/>
      <c r="AP91" s="147"/>
      <c r="AQ91" s="147"/>
      <c r="AR91" s="147"/>
      <c r="AS91" s="147"/>
      <c r="AT91" s="147"/>
      <c r="AU91" s="147"/>
      <c r="AV91" s="147"/>
      <c r="AW91" s="147"/>
      <c r="AX91" s="147"/>
      <c r="AY91" s="147"/>
      <c r="AZ91" s="147"/>
      <c r="BA91" s="147"/>
    </row>
    <row r="92" spans="1:53" ht="14.25" customHeight="1">
      <c r="A92" s="85"/>
      <c r="B92" s="211"/>
      <c r="C92" s="222" t="s">
        <v>1907</v>
      </c>
      <c r="D92" s="223" t="s">
        <v>2185</v>
      </c>
      <c r="E92" s="224"/>
      <c r="F92" s="224"/>
      <c r="G92" s="224"/>
      <c r="H92" s="224"/>
      <c r="I92" s="224"/>
      <c r="J92" s="224"/>
      <c r="K92" s="224"/>
      <c r="L92" s="224"/>
      <c r="M92" s="224"/>
      <c r="N92" s="224"/>
      <c r="O92" s="224"/>
      <c r="P92" s="224"/>
      <c r="Q92" s="224"/>
      <c r="R92" s="224"/>
      <c r="S92" s="224"/>
      <c r="T92" s="224"/>
      <c r="U92" s="224"/>
      <c r="V92" s="224"/>
      <c r="W92" s="224"/>
      <c r="X92" s="224"/>
      <c r="Y92" s="224"/>
      <c r="Z92" s="225"/>
      <c r="AA92" s="225"/>
      <c r="AB92" s="225"/>
      <c r="AC92" s="225"/>
      <c r="AD92" s="226"/>
      <c r="AE92" s="226"/>
      <c r="AF92" s="226"/>
      <c r="AG92" s="226"/>
      <c r="AH92" s="227"/>
      <c r="AI92" s="227"/>
      <c r="AJ92" s="227"/>
      <c r="AK92" s="228"/>
      <c r="AL92" s="229"/>
      <c r="AM92" s="194"/>
      <c r="AN92" s="147"/>
      <c r="AO92" s="147"/>
      <c r="AP92" s="147"/>
      <c r="AQ92" s="147"/>
      <c r="AR92" s="147"/>
      <c r="AS92" s="147"/>
      <c r="AT92" s="147"/>
      <c r="AU92" s="147"/>
      <c r="AV92" s="147"/>
      <c r="AW92" s="147"/>
      <c r="AX92" s="147"/>
      <c r="AY92" s="147"/>
      <c r="AZ92" s="147"/>
      <c r="BA92" s="147"/>
    </row>
    <row r="93" spans="1:53" ht="11.25" customHeight="1">
      <c r="A93" s="85"/>
      <c r="B93" s="211"/>
      <c r="C93" s="230"/>
      <c r="D93" s="135"/>
      <c r="E93" s="160"/>
      <c r="F93" s="160"/>
      <c r="G93" s="160"/>
      <c r="H93" s="160"/>
      <c r="I93" s="160"/>
      <c r="J93" s="160"/>
      <c r="K93" s="160"/>
      <c r="L93" s="160"/>
      <c r="M93" s="160"/>
      <c r="N93" s="160"/>
      <c r="O93" s="160"/>
      <c r="P93" s="160"/>
      <c r="Q93" s="160"/>
      <c r="R93" s="160"/>
      <c r="S93" s="160"/>
      <c r="T93" s="160"/>
      <c r="U93" s="160"/>
      <c r="V93" s="160"/>
      <c r="W93" s="160"/>
      <c r="X93" s="160"/>
      <c r="Y93" s="160"/>
      <c r="Z93" s="214"/>
      <c r="AA93" s="214"/>
      <c r="AB93" s="214"/>
      <c r="AC93" s="214"/>
      <c r="AD93" s="193"/>
      <c r="AE93" s="193"/>
      <c r="AF93" s="193"/>
      <c r="AG93" s="193"/>
      <c r="AH93" s="103"/>
      <c r="AI93" s="103"/>
      <c r="AJ93" s="103"/>
      <c r="AK93" s="103"/>
      <c r="AL93" s="229"/>
      <c r="AM93" s="194"/>
      <c r="AN93" s="147"/>
      <c r="AO93" s="147"/>
      <c r="AP93" s="147"/>
      <c r="AQ93" s="147"/>
      <c r="AR93" s="147"/>
      <c r="AS93" s="147"/>
      <c r="AT93" s="147"/>
      <c r="AU93" s="147"/>
      <c r="AV93" s="147"/>
      <c r="AW93" s="147"/>
      <c r="AX93" s="147"/>
      <c r="AY93" s="147"/>
      <c r="AZ93" s="147"/>
      <c r="BA93" s="147"/>
    </row>
    <row r="94" spans="1:53" ht="14.25" customHeight="1" thickBot="1">
      <c r="A94" s="85"/>
      <c r="B94" s="90"/>
      <c r="C94" s="905" t="s">
        <v>1908</v>
      </c>
      <c r="D94" s="905"/>
      <c r="E94" s="905"/>
      <c r="F94" s="905"/>
      <c r="G94" s="905"/>
      <c r="H94" s="905"/>
      <c r="I94" s="905"/>
      <c r="J94" s="905"/>
      <c r="K94" s="905"/>
      <c r="L94" s="905"/>
      <c r="M94" s="905"/>
      <c r="N94" s="905"/>
      <c r="O94" s="905"/>
      <c r="P94" s="905"/>
      <c r="Q94" s="905"/>
      <c r="R94" s="905"/>
      <c r="S94" s="231"/>
      <c r="T94" s="231"/>
      <c r="U94" s="231"/>
      <c r="V94" s="231"/>
      <c r="W94" s="231"/>
      <c r="X94" s="231"/>
      <c r="Y94" s="231"/>
      <c r="Z94" s="231"/>
      <c r="AA94" s="231"/>
      <c r="AB94" s="231"/>
      <c r="AC94" s="231"/>
      <c r="AD94" s="231"/>
      <c r="AE94" s="231"/>
      <c r="AF94" s="231"/>
      <c r="AG94" s="231"/>
      <c r="AH94" s="231"/>
      <c r="AI94" s="231"/>
      <c r="AJ94" s="231"/>
      <c r="AK94" s="231"/>
      <c r="AL94" s="231"/>
      <c r="AM94" s="194"/>
      <c r="AN94" s="147"/>
      <c r="AO94" s="147"/>
      <c r="AP94" s="147"/>
      <c r="AQ94" s="147"/>
      <c r="AR94" s="147"/>
      <c r="AS94" s="147"/>
      <c r="AT94" s="147"/>
      <c r="AU94" s="147"/>
      <c r="AV94" s="147"/>
      <c r="AW94" s="147"/>
      <c r="AX94" s="147"/>
      <c r="AY94" s="147"/>
      <c r="AZ94" s="147"/>
      <c r="BA94" s="147"/>
    </row>
    <row r="95" spans="1:53" ht="21.75" customHeight="1" thickBot="1">
      <c r="A95" s="85"/>
      <c r="B95" s="232"/>
      <c r="C95" s="901"/>
      <c r="D95" s="902"/>
      <c r="E95" s="827" t="s">
        <v>1909</v>
      </c>
      <c r="F95" s="827"/>
      <c r="G95" s="827"/>
      <c r="H95" s="827"/>
      <c r="I95" s="827"/>
      <c r="J95" s="827"/>
      <c r="K95" s="827"/>
      <c r="L95" s="827"/>
      <c r="M95" s="827"/>
      <c r="N95" s="827"/>
      <c r="O95" s="827"/>
      <c r="P95" s="827"/>
      <c r="Q95" s="827"/>
      <c r="R95" s="828"/>
      <c r="S95" s="209" t="s">
        <v>75</v>
      </c>
      <c r="T95" s="120" t="str">
        <f>IF(AM82=TRUE,"",IF(AND(AM95=TRUE,OR(AND(AN95=TRUE,J98&lt;&gt;""),AND(AO95=TRUE,J100&lt;&gt;""))),"○",IF(AND(AI86="該当",AM89=TRUE),"","×")))</f>
        <v>×</v>
      </c>
      <c r="U95" s="233"/>
      <c r="V95" s="234"/>
      <c r="W95" s="234"/>
      <c r="X95" s="234"/>
      <c r="Y95" s="234"/>
      <c r="Z95" s="234"/>
      <c r="AA95" s="234"/>
      <c r="AB95" s="234"/>
      <c r="AC95" s="234"/>
      <c r="AD95" s="234"/>
      <c r="AE95" s="234"/>
      <c r="AF95" s="234"/>
      <c r="AG95" s="234"/>
      <c r="AH95" s="234"/>
      <c r="AI95" s="234"/>
      <c r="AJ95" s="234"/>
      <c r="AK95" s="234"/>
      <c r="AL95" s="231"/>
      <c r="AM95" s="83" t="b">
        <v>0</v>
      </c>
      <c r="AN95" s="83" t="b">
        <v>0</v>
      </c>
      <c r="AO95" s="83" t="b">
        <v>0</v>
      </c>
      <c r="AP95" s="147"/>
      <c r="AQ95" s="147"/>
      <c r="AR95" s="147"/>
      <c r="AS95" s="147"/>
      <c r="AT95" s="147"/>
      <c r="AU95" s="147"/>
      <c r="AV95" s="147"/>
      <c r="AW95" s="147"/>
      <c r="AX95" s="147"/>
      <c r="AY95" s="147"/>
      <c r="AZ95" s="147"/>
      <c r="BA95" s="147"/>
    </row>
    <row r="96" spans="1:53" ht="30.75" customHeight="1" thickBot="1">
      <c r="A96" s="85"/>
      <c r="B96" s="867"/>
      <c r="C96" s="212" t="s">
        <v>1904</v>
      </c>
      <c r="D96" s="965" t="s">
        <v>2154</v>
      </c>
      <c r="E96" s="966"/>
      <c r="F96" s="966"/>
      <c r="G96" s="966"/>
      <c r="H96" s="967"/>
      <c r="I96" s="967"/>
      <c r="J96" s="967"/>
      <c r="K96" s="967"/>
      <c r="L96" s="967"/>
      <c r="M96" s="967"/>
      <c r="N96" s="967"/>
      <c r="O96" s="967"/>
      <c r="P96" s="967"/>
      <c r="Q96" s="967"/>
      <c r="R96" s="967"/>
      <c r="S96" s="967"/>
      <c r="T96" s="967"/>
      <c r="U96" s="967"/>
      <c r="V96" s="967"/>
      <c r="W96" s="967"/>
      <c r="X96" s="967"/>
      <c r="Y96" s="967"/>
      <c r="Z96" s="967"/>
      <c r="AA96" s="967"/>
      <c r="AB96" s="967"/>
      <c r="AC96" s="967"/>
      <c r="AD96" s="967"/>
      <c r="AE96" s="967"/>
      <c r="AF96" s="967"/>
      <c r="AG96" s="967"/>
      <c r="AH96" s="967"/>
      <c r="AI96" s="967"/>
      <c r="AJ96" s="967"/>
      <c r="AK96" s="968"/>
      <c r="AL96" s="90"/>
      <c r="AM96" s="194"/>
      <c r="AN96" s="147"/>
      <c r="AO96" s="147"/>
      <c r="AP96" s="147"/>
      <c r="AQ96" s="147"/>
      <c r="AR96" s="147"/>
      <c r="AS96" s="147"/>
      <c r="AT96" s="147"/>
      <c r="AU96" s="147"/>
      <c r="AV96" s="147"/>
      <c r="AW96" s="147"/>
      <c r="AX96" s="147"/>
      <c r="AY96" s="147"/>
      <c r="AZ96" s="147"/>
      <c r="BA96" s="147"/>
    </row>
    <row r="97" spans="1:53" ht="28.5" customHeight="1" thickBot="1">
      <c r="A97" s="85"/>
      <c r="B97" s="867"/>
      <c r="C97" s="799"/>
      <c r="D97" s="801" t="s">
        <v>1910</v>
      </c>
      <c r="E97" s="802"/>
      <c r="F97" s="802"/>
      <c r="G97" s="802"/>
      <c r="H97" s="897"/>
      <c r="I97" s="899" t="s">
        <v>10</v>
      </c>
      <c r="J97" s="908" t="s">
        <v>2155</v>
      </c>
      <c r="K97" s="909"/>
      <c r="L97" s="909"/>
      <c r="M97" s="909"/>
      <c r="N97" s="909"/>
      <c r="O97" s="909"/>
      <c r="P97" s="909"/>
      <c r="Q97" s="909"/>
      <c r="R97" s="909"/>
      <c r="S97" s="909"/>
      <c r="T97" s="909"/>
      <c r="U97" s="909"/>
      <c r="V97" s="909"/>
      <c r="W97" s="909"/>
      <c r="X97" s="909"/>
      <c r="Y97" s="909"/>
      <c r="Z97" s="909"/>
      <c r="AA97" s="909"/>
      <c r="AB97" s="909"/>
      <c r="AC97" s="909"/>
      <c r="AD97" s="909"/>
      <c r="AE97" s="909"/>
      <c r="AF97" s="909"/>
      <c r="AG97" s="909"/>
      <c r="AH97" s="909"/>
      <c r="AI97" s="909"/>
      <c r="AJ97" s="909"/>
      <c r="AK97" s="910"/>
      <c r="AL97" s="90"/>
      <c r="AM97" s="194"/>
      <c r="AN97" s="147"/>
      <c r="AO97" s="147"/>
      <c r="AP97" s="147"/>
      <c r="AQ97" s="147"/>
      <c r="AR97" s="147"/>
      <c r="AS97" s="147"/>
      <c r="AT97" s="147"/>
      <c r="AU97" s="147"/>
      <c r="AV97" s="147"/>
      <c r="AW97" s="147"/>
      <c r="AX97" s="147"/>
      <c r="AY97" s="147"/>
      <c r="AZ97" s="147"/>
      <c r="BA97" s="147"/>
    </row>
    <row r="98" spans="1:53" ht="34.5" customHeight="1" thickBot="1">
      <c r="A98" s="85"/>
      <c r="B98" s="867"/>
      <c r="C98" s="799"/>
      <c r="D98" s="803"/>
      <c r="E98" s="804"/>
      <c r="F98" s="804"/>
      <c r="G98" s="804"/>
      <c r="H98" s="898"/>
      <c r="I98" s="900"/>
      <c r="J98" s="911"/>
      <c r="K98" s="912"/>
      <c r="L98" s="912"/>
      <c r="M98" s="912"/>
      <c r="N98" s="912"/>
      <c r="O98" s="912"/>
      <c r="P98" s="912"/>
      <c r="Q98" s="912"/>
      <c r="R98" s="912"/>
      <c r="S98" s="912"/>
      <c r="T98" s="912"/>
      <c r="U98" s="912"/>
      <c r="V98" s="912"/>
      <c r="W98" s="912"/>
      <c r="X98" s="912"/>
      <c r="Y98" s="912"/>
      <c r="Z98" s="912"/>
      <c r="AA98" s="912"/>
      <c r="AB98" s="912"/>
      <c r="AC98" s="912"/>
      <c r="AD98" s="912"/>
      <c r="AE98" s="912"/>
      <c r="AF98" s="912"/>
      <c r="AG98" s="912"/>
      <c r="AH98" s="912"/>
      <c r="AI98" s="912"/>
      <c r="AJ98" s="912"/>
      <c r="AK98" s="913"/>
      <c r="AL98" s="90"/>
      <c r="AM98" s="756" t="s">
        <v>2086</v>
      </c>
      <c r="AN98" s="757"/>
      <c r="AO98" s="757"/>
      <c r="AP98" s="757"/>
      <c r="AQ98" s="757"/>
      <c r="AR98" s="757"/>
      <c r="AS98" s="757"/>
      <c r="AT98" s="757"/>
      <c r="AU98" s="757"/>
      <c r="AV98" s="757"/>
      <c r="AW98" s="757"/>
      <c r="AX98" s="757"/>
      <c r="AY98" s="757"/>
      <c r="AZ98" s="757"/>
      <c r="BA98" s="758"/>
    </row>
    <row r="99" spans="1:53" ht="15" customHeight="1" thickBot="1">
      <c r="A99" s="85"/>
      <c r="B99" s="867"/>
      <c r="C99" s="799"/>
      <c r="D99" s="803"/>
      <c r="E99" s="804"/>
      <c r="F99" s="804"/>
      <c r="G99" s="804"/>
      <c r="H99" s="914"/>
      <c r="I99" s="916" t="s">
        <v>11</v>
      </c>
      <c r="J99" s="235" t="s">
        <v>1911</v>
      </c>
      <c r="K99" s="236"/>
      <c r="L99" s="236"/>
      <c r="M99" s="236"/>
      <c r="N99" s="236"/>
      <c r="O99" s="236"/>
      <c r="P99" s="236"/>
      <c r="Q99" s="236"/>
      <c r="R99" s="236"/>
      <c r="S99" s="918" t="s">
        <v>1912</v>
      </c>
      <c r="T99" s="918"/>
      <c r="U99" s="918"/>
      <c r="V99" s="918"/>
      <c r="W99" s="918"/>
      <c r="X99" s="918"/>
      <c r="Y99" s="918"/>
      <c r="Z99" s="918"/>
      <c r="AA99" s="918"/>
      <c r="AB99" s="918"/>
      <c r="AC99" s="918"/>
      <c r="AD99" s="918"/>
      <c r="AE99" s="918"/>
      <c r="AF99" s="918"/>
      <c r="AG99" s="918"/>
      <c r="AH99" s="918"/>
      <c r="AI99" s="918"/>
      <c r="AJ99" s="918"/>
      <c r="AK99" s="919"/>
      <c r="AL99" s="90"/>
      <c r="AM99" s="194"/>
      <c r="AN99" s="147"/>
      <c r="AO99" s="147"/>
      <c r="AP99" s="147"/>
      <c r="AQ99" s="147"/>
      <c r="AR99" s="147"/>
      <c r="AS99" s="147"/>
      <c r="AT99" s="147"/>
      <c r="AU99" s="147"/>
      <c r="AV99" s="147"/>
      <c r="AW99" s="147"/>
      <c r="AX99" s="147"/>
      <c r="AY99" s="147"/>
      <c r="AZ99" s="147"/>
      <c r="BA99" s="147"/>
    </row>
    <row r="100" spans="1:53" ht="33" customHeight="1" thickBot="1">
      <c r="A100" s="85"/>
      <c r="B100" s="867"/>
      <c r="C100" s="800"/>
      <c r="D100" s="805"/>
      <c r="E100" s="806"/>
      <c r="F100" s="806"/>
      <c r="G100" s="806"/>
      <c r="H100" s="915"/>
      <c r="I100" s="917"/>
      <c r="J100" s="920"/>
      <c r="K100" s="921"/>
      <c r="L100" s="921"/>
      <c r="M100" s="921"/>
      <c r="N100" s="921"/>
      <c r="O100" s="921"/>
      <c r="P100" s="921"/>
      <c r="Q100" s="921"/>
      <c r="R100" s="921"/>
      <c r="S100" s="921"/>
      <c r="T100" s="921"/>
      <c r="U100" s="921"/>
      <c r="V100" s="921"/>
      <c r="W100" s="921"/>
      <c r="X100" s="921"/>
      <c r="Y100" s="921"/>
      <c r="Z100" s="921"/>
      <c r="AA100" s="921"/>
      <c r="AB100" s="921"/>
      <c r="AC100" s="921"/>
      <c r="AD100" s="921"/>
      <c r="AE100" s="921"/>
      <c r="AF100" s="921"/>
      <c r="AG100" s="921"/>
      <c r="AH100" s="921"/>
      <c r="AI100" s="921"/>
      <c r="AJ100" s="921"/>
      <c r="AK100" s="922"/>
      <c r="AL100" s="90"/>
      <c r="AM100" s="756" t="s">
        <v>2086</v>
      </c>
      <c r="AN100" s="757"/>
      <c r="AO100" s="757"/>
      <c r="AP100" s="757"/>
      <c r="AQ100" s="757"/>
      <c r="AR100" s="757"/>
      <c r="AS100" s="757"/>
      <c r="AT100" s="757"/>
      <c r="AU100" s="757"/>
      <c r="AV100" s="757"/>
      <c r="AW100" s="757"/>
      <c r="AX100" s="757"/>
      <c r="AY100" s="757"/>
      <c r="AZ100" s="757"/>
      <c r="BA100" s="758"/>
    </row>
    <row r="101" spans="1:53" ht="16.5" customHeight="1">
      <c r="A101" s="85"/>
      <c r="B101" s="237"/>
      <c r="C101" s="238" t="s">
        <v>1905</v>
      </c>
      <c r="D101" s="223" t="s">
        <v>2156</v>
      </c>
      <c r="E101" s="239"/>
      <c r="F101" s="239"/>
      <c r="G101" s="239"/>
      <c r="H101" s="224"/>
      <c r="I101" s="224"/>
      <c r="J101" s="224"/>
      <c r="K101" s="224"/>
      <c r="L101" s="224"/>
      <c r="M101" s="224"/>
      <c r="N101" s="224"/>
      <c r="O101" s="224"/>
      <c r="P101" s="224"/>
      <c r="Q101" s="224"/>
      <c r="R101" s="224"/>
      <c r="S101" s="224"/>
      <c r="T101" s="224"/>
      <c r="U101" s="224"/>
      <c r="V101" s="224"/>
      <c r="W101" s="224"/>
      <c r="X101" s="224"/>
      <c r="Y101" s="224"/>
      <c r="Z101" s="225"/>
      <c r="AA101" s="225"/>
      <c r="AB101" s="225"/>
      <c r="AC101" s="225"/>
      <c r="AD101" s="226"/>
      <c r="AE101" s="226"/>
      <c r="AF101" s="226"/>
      <c r="AG101" s="226"/>
      <c r="AH101" s="227"/>
      <c r="AI101" s="227"/>
      <c r="AJ101" s="227"/>
      <c r="AK101" s="240"/>
      <c r="AL101" s="229"/>
      <c r="AM101" s="194"/>
      <c r="AN101" s="147"/>
      <c r="AO101" s="147"/>
      <c r="AP101" s="147"/>
      <c r="AQ101" s="147"/>
      <c r="AR101" s="147"/>
      <c r="AS101" s="147"/>
      <c r="AT101" s="147"/>
      <c r="AU101" s="147"/>
      <c r="AV101" s="147"/>
      <c r="AW101" s="147"/>
      <c r="AX101" s="147"/>
      <c r="AY101" s="147"/>
      <c r="AZ101" s="147"/>
      <c r="BA101" s="147"/>
    </row>
    <row r="102" spans="1:53" ht="11.25" customHeight="1" thickBot="1">
      <c r="A102" s="85"/>
      <c r="B102" s="104"/>
      <c r="C102" s="104"/>
      <c r="D102" s="104"/>
      <c r="E102" s="104"/>
      <c r="F102" s="104"/>
      <c r="G102" s="104"/>
      <c r="H102" s="104"/>
      <c r="I102" s="104"/>
      <c r="J102" s="104"/>
      <c r="K102" s="104"/>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90"/>
      <c r="AM102" s="194"/>
      <c r="AN102" s="147"/>
      <c r="AO102" s="147"/>
      <c r="AP102" s="147"/>
      <c r="AQ102" s="147"/>
      <c r="AR102" s="147"/>
      <c r="AS102" s="147"/>
      <c r="AT102" s="147"/>
      <c r="AU102" s="147"/>
      <c r="AV102" s="147"/>
      <c r="AW102" s="147"/>
      <c r="AX102" s="147"/>
      <c r="AY102" s="147"/>
      <c r="AZ102" s="147"/>
      <c r="BA102" s="147"/>
    </row>
    <row r="103" spans="1:53" ht="18.75" customHeight="1" thickBot="1">
      <c r="A103" s="85"/>
      <c r="B103" s="156" t="s">
        <v>1973</v>
      </c>
      <c r="C103" s="156"/>
      <c r="D103" s="156"/>
      <c r="E103" s="156"/>
      <c r="F103" s="156"/>
      <c r="G103" s="156"/>
      <c r="H103" s="156"/>
      <c r="I103" s="156"/>
      <c r="J103" s="156"/>
      <c r="K103" s="156"/>
      <c r="L103" s="156"/>
      <c r="M103" s="901"/>
      <c r="N103" s="902"/>
      <c r="O103" s="926" t="s">
        <v>1972</v>
      </c>
      <c r="P103" s="926"/>
      <c r="Q103" s="926"/>
      <c r="R103" s="926"/>
      <c r="S103" s="926"/>
      <c r="T103" s="926"/>
      <c r="U103" s="926"/>
      <c r="V103" s="926"/>
      <c r="W103" s="926"/>
      <c r="X103" s="926"/>
      <c r="Y103" s="926"/>
      <c r="Z103" s="926"/>
      <c r="AA103" s="926"/>
      <c r="AB103" s="926"/>
      <c r="AC103" s="926"/>
      <c r="AD103" s="926"/>
      <c r="AE103" s="926"/>
      <c r="AF103" s="926"/>
      <c r="AG103" s="926"/>
      <c r="AH103" s="926"/>
      <c r="AI103" s="926"/>
      <c r="AJ103" s="926"/>
      <c r="AK103" s="927"/>
      <c r="AL103" s="90"/>
      <c r="AM103" s="83" t="b">
        <v>0</v>
      </c>
      <c r="AN103" s="147"/>
      <c r="AO103" s="147"/>
      <c r="AP103" s="147"/>
      <c r="AQ103" s="147"/>
      <c r="AR103" s="147"/>
      <c r="AS103" s="147"/>
      <c r="AT103" s="147"/>
      <c r="AU103" s="147"/>
      <c r="AV103" s="147"/>
      <c r="AW103" s="147"/>
      <c r="AX103" s="147"/>
      <c r="AY103" s="147"/>
      <c r="AZ103" s="147"/>
      <c r="BA103" s="147"/>
    </row>
    <row r="104" spans="1:53" ht="3.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90"/>
      <c r="AM104" s="241"/>
      <c r="AN104" s="147"/>
      <c r="AO104" s="147"/>
      <c r="AP104" s="147"/>
      <c r="AQ104" s="147"/>
      <c r="AR104" s="147"/>
      <c r="AS104" s="147"/>
      <c r="AT104" s="147"/>
      <c r="AU104" s="147"/>
      <c r="AV104" s="147"/>
      <c r="AW104" s="147"/>
      <c r="AX104" s="147"/>
      <c r="AY104" s="147"/>
      <c r="AZ104" s="147"/>
      <c r="BA104" s="147"/>
    </row>
    <row r="105" spans="1:53" ht="19.5" customHeight="1">
      <c r="A105" s="85"/>
      <c r="B105" s="242" t="s">
        <v>1974</v>
      </c>
      <c r="C105" s="243"/>
      <c r="D105" s="243"/>
      <c r="E105" s="243"/>
      <c r="F105" s="243"/>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90"/>
      <c r="AM105" s="194"/>
      <c r="AN105" s="147"/>
      <c r="AO105" s="147"/>
      <c r="AP105" s="147"/>
      <c r="AQ105" s="147"/>
      <c r="AR105" s="147"/>
      <c r="AS105" s="147"/>
      <c r="AT105" s="147"/>
      <c r="AU105" s="147"/>
      <c r="AV105" s="147"/>
      <c r="AW105" s="147"/>
      <c r="AX105" s="147"/>
      <c r="AY105" s="147"/>
      <c r="AZ105" s="147"/>
      <c r="BA105" s="147"/>
    </row>
    <row r="106" spans="1:53" ht="15.75" customHeight="1" thickBot="1">
      <c r="A106" s="85"/>
      <c r="B106" s="244" t="s">
        <v>1913</v>
      </c>
      <c r="C106" s="245"/>
      <c r="D106" s="246"/>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188" t="str">
        <f>IF(AND('別紙様式3-2（４・５月）'!AE6="処遇加算Ⅰなし",'別紙様式3-3（６月以降分）'!AD5="旧処遇加算Ⅰ相当なし"),"記入不要","要記入")</f>
        <v>記入不要</v>
      </c>
      <c r="AN106" s="147"/>
      <c r="AO106" s="147"/>
      <c r="AP106" s="147"/>
      <c r="AQ106" s="147"/>
      <c r="AR106" s="147"/>
      <c r="AS106" s="147"/>
      <c r="AT106" s="147"/>
      <c r="AU106" s="147"/>
      <c r="AV106" s="147"/>
      <c r="AW106" s="147"/>
      <c r="AX106" s="147"/>
      <c r="AY106" s="147"/>
      <c r="AZ106" s="147"/>
      <c r="BA106" s="147"/>
    </row>
    <row r="107" spans="1:53" ht="18" customHeight="1" thickBot="1">
      <c r="A107" s="85"/>
      <c r="B107" s="901"/>
      <c r="C107" s="902"/>
      <c r="D107" s="903" t="s">
        <v>1909</v>
      </c>
      <c r="E107" s="903"/>
      <c r="F107" s="903"/>
      <c r="G107" s="903"/>
      <c r="H107" s="903"/>
      <c r="I107" s="903"/>
      <c r="J107" s="903"/>
      <c r="K107" s="903"/>
      <c r="L107" s="903"/>
      <c r="M107" s="903"/>
      <c r="N107" s="903"/>
      <c r="O107" s="903"/>
      <c r="P107" s="903"/>
      <c r="Q107" s="904"/>
      <c r="R107" s="247" t="s">
        <v>75</v>
      </c>
      <c r="S107" s="120" t="str">
        <f>IF(AM103=TRUE,"",IF(AM106="記入不要","",IF(AND(AM107=TRUE,OR(AN107=TRUE,AO107=TRUE,AP107=TRUE)),"○","×")))</f>
        <v/>
      </c>
      <c r="T107" s="248"/>
      <c r="U107" s="249"/>
      <c r="V107" s="245"/>
      <c r="W107" s="245"/>
      <c r="X107" s="245"/>
      <c r="Y107" s="245"/>
      <c r="Z107" s="245"/>
      <c r="AA107" s="245"/>
      <c r="AB107" s="245"/>
      <c r="AC107" s="245"/>
      <c r="AD107" s="245"/>
      <c r="AE107" s="245"/>
      <c r="AF107" s="245"/>
      <c r="AG107" s="245"/>
      <c r="AH107" s="245"/>
      <c r="AI107" s="245"/>
      <c r="AJ107" s="245"/>
      <c r="AK107" s="245"/>
      <c r="AL107" s="245"/>
      <c r="AM107" s="83" t="b">
        <v>0</v>
      </c>
      <c r="AN107" s="83" t="b">
        <v>0</v>
      </c>
      <c r="AO107" s="83" t="b">
        <v>0</v>
      </c>
      <c r="AP107" s="83" t="b">
        <v>0</v>
      </c>
      <c r="AQ107" s="147"/>
      <c r="AR107" s="147"/>
      <c r="AS107" s="147"/>
      <c r="AT107" s="147"/>
      <c r="AU107" s="147"/>
      <c r="AV107" s="147"/>
      <c r="AW107" s="147"/>
      <c r="AX107" s="147"/>
      <c r="AY107" s="147"/>
      <c r="AZ107" s="147"/>
      <c r="BA107" s="147"/>
    </row>
    <row r="108" spans="1:53" ht="27.75" customHeight="1" thickBot="1">
      <c r="A108" s="85"/>
      <c r="B108" s="212" t="s">
        <v>1904</v>
      </c>
      <c r="C108" s="795" t="s">
        <v>2157</v>
      </c>
      <c r="D108" s="796"/>
      <c r="E108" s="796"/>
      <c r="F108" s="796"/>
      <c r="G108" s="796"/>
      <c r="H108" s="796"/>
      <c r="I108" s="796"/>
      <c r="J108" s="796"/>
      <c r="K108" s="796"/>
      <c r="L108" s="796"/>
      <c r="M108" s="796"/>
      <c r="N108" s="796"/>
      <c r="O108" s="796"/>
      <c r="P108" s="796"/>
      <c r="Q108" s="796"/>
      <c r="R108" s="796"/>
      <c r="S108" s="797"/>
      <c r="T108" s="796"/>
      <c r="U108" s="796"/>
      <c r="V108" s="796"/>
      <c r="W108" s="796"/>
      <c r="X108" s="796"/>
      <c r="Y108" s="796"/>
      <c r="Z108" s="796"/>
      <c r="AA108" s="796"/>
      <c r="AB108" s="796"/>
      <c r="AC108" s="796"/>
      <c r="AD108" s="796"/>
      <c r="AE108" s="796"/>
      <c r="AF108" s="796"/>
      <c r="AG108" s="796"/>
      <c r="AH108" s="796"/>
      <c r="AI108" s="796"/>
      <c r="AJ108" s="796"/>
      <c r="AK108" s="798"/>
      <c r="AL108" s="90"/>
      <c r="AM108" s="194"/>
      <c r="AN108" s="147"/>
      <c r="AO108" s="147"/>
      <c r="AP108" s="147"/>
      <c r="AQ108" s="147"/>
      <c r="AR108" s="147"/>
      <c r="AS108" s="147"/>
      <c r="AT108" s="147"/>
      <c r="AU108" s="147"/>
      <c r="AV108" s="147"/>
      <c r="AW108" s="147"/>
      <c r="AX108" s="147"/>
      <c r="AY108" s="147"/>
      <c r="AZ108" s="147"/>
      <c r="BA108" s="147"/>
    </row>
    <row r="109" spans="1:53" ht="27" customHeight="1">
      <c r="A109" s="85"/>
      <c r="B109" s="799"/>
      <c r="C109" s="801" t="s">
        <v>1914</v>
      </c>
      <c r="D109" s="802"/>
      <c r="E109" s="802"/>
      <c r="F109" s="802"/>
      <c r="G109" s="250"/>
      <c r="H109" s="251" t="s">
        <v>10</v>
      </c>
      <c r="I109" s="807" t="s">
        <v>1915</v>
      </c>
      <c r="J109" s="808"/>
      <c r="K109" s="808"/>
      <c r="L109" s="808"/>
      <c r="M109" s="808"/>
      <c r="N109" s="808"/>
      <c r="O109" s="808"/>
      <c r="P109" s="808"/>
      <c r="Q109" s="808"/>
      <c r="R109" s="808"/>
      <c r="S109" s="808"/>
      <c r="T109" s="808"/>
      <c r="U109" s="808"/>
      <c r="V109" s="808"/>
      <c r="W109" s="808"/>
      <c r="X109" s="808"/>
      <c r="Y109" s="808"/>
      <c r="Z109" s="808"/>
      <c r="AA109" s="808"/>
      <c r="AB109" s="808"/>
      <c r="AC109" s="808"/>
      <c r="AD109" s="808"/>
      <c r="AE109" s="808"/>
      <c r="AF109" s="808"/>
      <c r="AG109" s="808"/>
      <c r="AH109" s="808"/>
      <c r="AI109" s="808"/>
      <c r="AJ109" s="808"/>
      <c r="AK109" s="809"/>
      <c r="AL109" s="90"/>
      <c r="AM109" s="194"/>
      <c r="AN109" s="147"/>
      <c r="AO109" s="147"/>
      <c r="AP109" s="147"/>
      <c r="AQ109" s="147"/>
      <c r="AR109" s="147"/>
      <c r="AS109" s="147"/>
      <c r="AT109" s="147"/>
      <c r="AU109" s="147"/>
      <c r="AV109" s="147"/>
      <c r="AW109" s="147"/>
      <c r="AX109" s="147"/>
      <c r="AY109" s="147"/>
      <c r="AZ109" s="147"/>
      <c r="BA109" s="147"/>
    </row>
    <row r="110" spans="1:53" ht="37.5" customHeight="1">
      <c r="A110" s="85"/>
      <c r="B110" s="799"/>
      <c r="C110" s="803"/>
      <c r="D110" s="804"/>
      <c r="E110" s="804"/>
      <c r="F110" s="804"/>
      <c r="G110" s="252"/>
      <c r="H110" s="253" t="s">
        <v>11</v>
      </c>
      <c r="I110" s="810" t="s">
        <v>1916</v>
      </c>
      <c r="J110" s="811"/>
      <c r="K110" s="811"/>
      <c r="L110" s="811"/>
      <c r="M110" s="811"/>
      <c r="N110" s="811"/>
      <c r="O110" s="811"/>
      <c r="P110" s="811"/>
      <c r="Q110" s="811"/>
      <c r="R110" s="811"/>
      <c r="S110" s="811"/>
      <c r="T110" s="811"/>
      <c r="U110" s="811"/>
      <c r="V110" s="811"/>
      <c r="W110" s="811"/>
      <c r="X110" s="811"/>
      <c r="Y110" s="811"/>
      <c r="Z110" s="811"/>
      <c r="AA110" s="811"/>
      <c r="AB110" s="811"/>
      <c r="AC110" s="811"/>
      <c r="AD110" s="811"/>
      <c r="AE110" s="811"/>
      <c r="AF110" s="811"/>
      <c r="AG110" s="811"/>
      <c r="AH110" s="811"/>
      <c r="AI110" s="811"/>
      <c r="AJ110" s="811"/>
      <c r="AK110" s="812"/>
      <c r="AL110" s="90"/>
      <c r="AM110" s="194"/>
      <c r="AN110" s="147"/>
      <c r="AO110" s="147"/>
      <c r="AP110" s="147"/>
      <c r="AQ110" s="147"/>
      <c r="AR110" s="147"/>
      <c r="AS110" s="147"/>
      <c r="AT110" s="147"/>
      <c r="AU110" s="147"/>
      <c r="AV110" s="147"/>
      <c r="AW110" s="147"/>
      <c r="AX110" s="147"/>
      <c r="AY110" s="147"/>
      <c r="AZ110" s="147"/>
      <c r="BA110" s="147"/>
    </row>
    <row r="111" spans="1:53" ht="36" customHeight="1" thickBot="1">
      <c r="A111" s="85"/>
      <c r="B111" s="800"/>
      <c r="C111" s="805"/>
      <c r="D111" s="806"/>
      <c r="E111" s="806"/>
      <c r="F111" s="806"/>
      <c r="G111" s="254"/>
      <c r="H111" s="255" t="s">
        <v>1917</v>
      </c>
      <c r="I111" s="813" t="s">
        <v>1918</v>
      </c>
      <c r="J111" s="814"/>
      <c r="K111" s="814"/>
      <c r="L111" s="814"/>
      <c r="M111" s="814"/>
      <c r="N111" s="814"/>
      <c r="O111" s="814"/>
      <c r="P111" s="814"/>
      <c r="Q111" s="814"/>
      <c r="R111" s="814"/>
      <c r="S111" s="814"/>
      <c r="T111" s="814"/>
      <c r="U111" s="814"/>
      <c r="V111" s="814"/>
      <c r="W111" s="814"/>
      <c r="X111" s="814"/>
      <c r="Y111" s="814"/>
      <c r="Z111" s="814"/>
      <c r="AA111" s="814"/>
      <c r="AB111" s="814"/>
      <c r="AC111" s="814"/>
      <c r="AD111" s="814"/>
      <c r="AE111" s="814"/>
      <c r="AF111" s="814"/>
      <c r="AG111" s="814"/>
      <c r="AH111" s="814"/>
      <c r="AI111" s="814"/>
      <c r="AJ111" s="814"/>
      <c r="AK111" s="815"/>
      <c r="AL111" s="90"/>
      <c r="AM111" s="194"/>
      <c r="AN111" s="147"/>
      <c r="AO111" s="147"/>
      <c r="AP111" s="147"/>
      <c r="AQ111" s="147"/>
      <c r="AR111" s="147"/>
      <c r="AS111" s="147"/>
      <c r="AT111" s="147"/>
      <c r="AU111" s="147"/>
      <c r="AV111" s="147"/>
      <c r="AW111" s="147"/>
      <c r="AX111" s="147"/>
      <c r="AY111" s="147"/>
      <c r="AZ111" s="147"/>
      <c r="BA111" s="147"/>
    </row>
    <row r="112" spans="1:53" ht="21" customHeight="1">
      <c r="A112" s="85"/>
      <c r="B112" s="256" t="s">
        <v>1905</v>
      </c>
      <c r="C112" s="823" t="s">
        <v>2156</v>
      </c>
      <c r="D112" s="824"/>
      <c r="E112" s="824"/>
      <c r="F112" s="824"/>
      <c r="G112" s="824"/>
      <c r="H112" s="824"/>
      <c r="I112" s="824"/>
      <c r="J112" s="824"/>
      <c r="K112" s="824"/>
      <c r="L112" s="824"/>
      <c r="M112" s="824"/>
      <c r="N112" s="824"/>
      <c r="O112" s="824"/>
      <c r="P112" s="824"/>
      <c r="Q112" s="824"/>
      <c r="R112" s="824"/>
      <c r="S112" s="824"/>
      <c r="T112" s="824"/>
      <c r="U112" s="824"/>
      <c r="V112" s="824"/>
      <c r="W112" s="824"/>
      <c r="X112" s="824"/>
      <c r="Y112" s="824"/>
      <c r="Z112" s="824"/>
      <c r="AA112" s="824"/>
      <c r="AB112" s="824"/>
      <c r="AC112" s="824"/>
      <c r="AD112" s="824"/>
      <c r="AE112" s="824"/>
      <c r="AF112" s="824"/>
      <c r="AG112" s="824"/>
      <c r="AH112" s="824"/>
      <c r="AI112" s="824"/>
      <c r="AJ112" s="824"/>
      <c r="AK112" s="825"/>
      <c r="AL112" s="229"/>
      <c r="AM112" s="194"/>
      <c r="AN112" s="147"/>
      <c r="AO112" s="147"/>
      <c r="AP112" s="147"/>
      <c r="AQ112" s="147"/>
      <c r="AR112" s="147"/>
      <c r="AS112" s="147"/>
      <c r="AT112" s="147"/>
      <c r="AU112" s="147"/>
      <c r="AV112" s="147"/>
      <c r="AW112" s="147"/>
      <c r="AX112" s="147"/>
      <c r="AY112" s="147"/>
      <c r="AZ112" s="147"/>
      <c r="BA112" s="147"/>
    </row>
    <row r="113" spans="1:53" ht="18" customHeight="1">
      <c r="A113" s="85"/>
      <c r="B113" s="200"/>
      <c r="C113" s="200"/>
      <c r="D113" s="200"/>
      <c r="E113" s="200"/>
      <c r="F113" s="200"/>
      <c r="G113" s="200"/>
      <c r="H113" s="200"/>
      <c r="I113" s="200"/>
      <c r="J113" s="200"/>
      <c r="K113" s="200"/>
      <c r="L113" s="200"/>
      <c r="M113" s="200"/>
      <c r="N113" s="200"/>
      <c r="O113" s="200"/>
      <c r="P113" s="200"/>
      <c r="Q113" s="200"/>
      <c r="R113" s="200"/>
      <c r="S113" s="200"/>
      <c r="T113" s="200"/>
      <c r="U113" s="201"/>
      <c r="V113" s="67"/>
      <c r="W113" s="67"/>
      <c r="X113" s="67"/>
      <c r="Y113" s="68"/>
      <c r="Z113" s="69"/>
      <c r="AA113" s="68"/>
      <c r="AB113" s="178"/>
      <c r="AC113" s="179"/>
      <c r="AD113" s="180"/>
      <c r="AE113" s="180"/>
      <c r="AF113" s="173"/>
      <c r="AG113" s="158"/>
      <c r="AH113" s="202"/>
      <c r="AI113" s="199"/>
      <c r="AJ113" s="174"/>
      <c r="AK113" s="174"/>
      <c r="AL113" s="174"/>
      <c r="AM113" s="194"/>
      <c r="AN113" s="147"/>
      <c r="AO113" s="147"/>
      <c r="AP113" s="147"/>
      <c r="AQ113" s="147"/>
      <c r="AR113" s="147"/>
      <c r="AS113" s="147"/>
      <c r="AT113" s="147"/>
      <c r="AU113" s="147"/>
      <c r="AV113" s="147"/>
      <c r="AW113" s="147"/>
      <c r="AX113" s="147"/>
      <c r="AY113" s="147"/>
      <c r="AZ113" s="147"/>
      <c r="BA113" s="147"/>
    </row>
    <row r="114" spans="1:53" s="91" customFormat="1" ht="21.75" customHeight="1">
      <c r="A114" s="90"/>
      <c r="B114" s="834" t="s">
        <v>1983</v>
      </c>
      <c r="C114" s="834"/>
      <c r="D114" s="834"/>
      <c r="E114" s="834"/>
      <c r="F114" s="834"/>
      <c r="G114" s="834"/>
      <c r="H114" s="834"/>
      <c r="I114" s="834"/>
      <c r="J114" s="834"/>
      <c r="K114" s="834"/>
      <c r="L114" s="834"/>
      <c r="M114" s="834"/>
      <c r="N114" s="834"/>
      <c r="O114" s="834"/>
      <c r="P114" s="834"/>
      <c r="Q114" s="834"/>
      <c r="R114" s="834"/>
      <c r="S114" s="834"/>
      <c r="T114" s="834"/>
      <c r="U114" s="834"/>
      <c r="V114" s="834"/>
      <c r="W114" s="834"/>
      <c r="X114" s="834"/>
      <c r="Y114" s="834"/>
      <c r="Z114" s="834"/>
      <c r="AA114" s="834"/>
      <c r="AB114" s="834"/>
      <c r="AC114" s="834"/>
      <c r="AD114" s="834"/>
      <c r="AE114" s="834"/>
      <c r="AF114" s="834"/>
      <c r="AG114" s="834"/>
      <c r="AH114" s="834"/>
      <c r="AI114" s="834"/>
      <c r="AJ114" s="834"/>
      <c r="AK114" s="834"/>
      <c r="AL114" s="90"/>
      <c r="AM114" s="257"/>
      <c r="AN114" s="148"/>
      <c r="AO114" s="148"/>
      <c r="AP114" s="148"/>
      <c r="AQ114" s="148"/>
      <c r="AR114" s="148"/>
      <c r="AS114" s="148"/>
      <c r="AT114" s="148"/>
      <c r="AU114" s="148"/>
      <c r="AV114" s="148"/>
      <c r="AW114" s="148"/>
      <c r="AX114" s="148"/>
      <c r="AY114" s="148"/>
      <c r="AZ114" s="148"/>
      <c r="BA114" s="148"/>
    </row>
    <row r="115" spans="1:53" s="91" customFormat="1" ht="15.75" customHeight="1">
      <c r="A115" s="90"/>
      <c r="B115" s="242" t="s">
        <v>1975</v>
      </c>
      <c r="C115" s="243"/>
      <c r="D115" s="243"/>
      <c r="E115" s="243"/>
      <c r="F115" s="243"/>
      <c r="G115" s="243"/>
      <c r="H115" s="243"/>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c r="AF115" s="243"/>
      <c r="AG115" s="243"/>
      <c r="AH115" s="243"/>
      <c r="AI115" s="243"/>
      <c r="AJ115" s="243"/>
      <c r="AK115" s="243"/>
      <c r="AL115" s="90"/>
      <c r="AM115" s="257"/>
      <c r="AN115" s="148"/>
      <c r="AO115" s="148"/>
      <c r="AP115" s="148"/>
      <c r="AQ115" s="148"/>
      <c r="AR115" s="148"/>
      <c r="AS115" s="148"/>
      <c r="AT115" s="148"/>
      <c r="AU115" s="148"/>
      <c r="AV115" s="148"/>
      <c r="AW115" s="148"/>
      <c r="AX115" s="148"/>
      <c r="AY115" s="148"/>
      <c r="AZ115" s="148"/>
      <c r="BA115" s="148"/>
    </row>
    <row r="116" spans="1:53" ht="20.25" customHeight="1" thickBot="1">
      <c r="A116" s="85"/>
      <c r="B116" s="258" t="s">
        <v>2301</v>
      </c>
      <c r="C116" s="85"/>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259"/>
      <c r="AI116" s="136"/>
      <c r="AJ116" s="136"/>
      <c r="AK116" s="136"/>
      <c r="AL116" s="85"/>
      <c r="AN116" s="147"/>
      <c r="AO116" s="147"/>
      <c r="AP116" s="147"/>
      <c r="AQ116" s="147"/>
      <c r="AR116" s="147"/>
      <c r="AS116" s="147"/>
      <c r="AT116" s="147"/>
      <c r="AU116" s="147"/>
      <c r="AV116" s="147"/>
      <c r="AW116" s="147"/>
      <c r="AX116" s="147"/>
      <c r="AY116" s="147"/>
      <c r="AZ116" s="157"/>
      <c r="BA116" s="147"/>
    </row>
    <row r="117" spans="1:53" ht="27.75" customHeight="1" thickBot="1">
      <c r="A117" s="85"/>
      <c r="B117" s="826" t="s">
        <v>1945</v>
      </c>
      <c r="C117" s="827"/>
      <c r="D117" s="827"/>
      <c r="E117" s="827"/>
      <c r="F117" s="827"/>
      <c r="G117" s="827"/>
      <c r="H117" s="827"/>
      <c r="I117" s="827"/>
      <c r="J117" s="827"/>
      <c r="K117" s="827"/>
      <c r="L117" s="827"/>
      <c r="M117" s="827"/>
      <c r="N117" s="827"/>
      <c r="O117" s="827"/>
      <c r="P117" s="827"/>
      <c r="Q117" s="828"/>
      <c r="R117" s="260" t="s">
        <v>126</v>
      </c>
      <c r="S117" s="261" t="str">
        <f>'別紙様式3-2（４・５月）'!W8</f>
        <v/>
      </c>
      <c r="T117" s="793" t="s">
        <v>1948</v>
      </c>
      <c r="U117" s="793"/>
      <c r="V117" s="793"/>
      <c r="W117" s="793"/>
      <c r="X117" s="793"/>
      <c r="Y117" s="793"/>
      <c r="Z117" s="793"/>
      <c r="AA117" s="793"/>
      <c r="AB117" s="793"/>
      <c r="AC117" s="793"/>
      <c r="AD117" s="793"/>
      <c r="AE117" s="793"/>
      <c r="AF117" s="794"/>
      <c r="AG117" s="136"/>
      <c r="AH117" s="136"/>
      <c r="AI117" s="136"/>
      <c r="AJ117" s="136"/>
      <c r="AK117" s="85"/>
      <c r="AL117" s="85"/>
      <c r="AM117" s="262" t="str">
        <f>IF(COUNTIF(S117:S119,"×")&gt;=1,"×","")</f>
        <v/>
      </c>
      <c r="AN117" s="147"/>
      <c r="AO117" s="147"/>
      <c r="AP117" s="147"/>
      <c r="AQ117" s="147"/>
      <c r="AR117" s="147"/>
      <c r="AS117" s="147"/>
      <c r="AT117" s="147"/>
      <c r="AU117" s="147"/>
      <c r="AV117" s="147"/>
      <c r="AW117" s="147"/>
      <c r="AX117" s="147"/>
      <c r="AY117" s="157"/>
      <c r="AZ117" s="147"/>
      <c r="BA117" s="147"/>
    </row>
    <row r="118" spans="1:53" ht="27.75" customHeight="1" thickBot="1">
      <c r="A118" s="85"/>
      <c r="B118" s="789" t="s">
        <v>1995</v>
      </c>
      <c r="C118" s="790"/>
      <c r="D118" s="790"/>
      <c r="E118" s="790"/>
      <c r="F118" s="790"/>
      <c r="G118" s="790"/>
      <c r="H118" s="790"/>
      <c r="I118" s="790"/>
      <c r="J118" s="790"/>
      <c r="K118" s="790"/>
      <c r="L118" s="790"/>
      <c r="M118" s="790"/>
      <c r="N118" s="790"/>
      <c r="O118" s="790"/>
      <c r="P118" s="790"/>
      <c r="Q118" s="791"/>
      <c r="R118" s="260" t="s">
        <v>126</v>
      </c>
      <c r="S118" s="263" t="str">
        <f>'別紙様式3-3（６月以降分）'!Z5</f>
        <v/>
      </c>
      <c r="T118" s="792" t="s">
        <v>2070</v>
      </c>
      <c r="U118" s="793"/>
      <c r="V118" s="793"/>
      <c r="W118" s="793"/>
      <c r="X118" s="793"/>
      <c r="Y118" s="793"/>
      <c r="Z118" s="793"/>
      <c r="AA118" s="793"/>
      <c r="AB118" s="793"/>
      <c r="AC118" s="793"/>
      <c r="AD118" s="793"/>
      <c r="AE118" s="793"/>
      <c r="AF118" s="794"/>
      <c r="AG118" s="136"/>
      <c r="AH118" s="136"/>
      <c r="AI118" s="136"/>
      <c r="AJ118" s="136"/>
      <c r="AK118" s="85"/>
      <c r="AL118" s="85"/>
      <c r="AM118" s="147"/>
      <c r="AN118" s="147"/>
      <c r="AO118" s="147"/>
      <c r="AP118" s="147"/>
      <c r="AQ118" s="147"/>
      <c r="AR118" s="147"/>
      <c r="AS118" s="147"/>
      <c r="AT118" s="147"/>
      <c r="AU118" s="147"/>
      <c r="AV118" s="147"/>
      <c r="AW118" s="147"/>
      <c r="AX118" s="147"/>
      <c r="AY118" s="157"/>
      <c r="AZ118" s="147"/>
      <c r="BA118" s="147"/>
    </row>
    <row r="119" spans="1:53" ht="27.75" customHeight="1" thickBot="1">
      <c r="A119" s="85"/>
      <c r="B119" s="789" t="s">
        <v>2071</v>
      </c>
      <c r="C119" s="790"/>
      <c r="D119" s="790"/>
      <c r="E119" s="790"/>
      <c r="F119" s="790"/>
      <c r="G119" s="790"/>
      <c r="H119" s="790"/>
      <c r="I119" s="790"/>
      <c r="J119" s="790"/>
      <c r="K119" s="790"/>
      <c r="L119" s="790"/>
      <c r="M119" s="790"/>
      <c r="N119" s="790"/>
      <c r="O119" s="790"/>
      <c r="P119" s="790"/>
      <c r="Q119" s="791"/>
      <c r="R119" s="260" t="s">
        <v>126</v>
      </c>
      <c r="S119" s="264" t="str">
        <f>'別紙様式3-3（６月以降分）'!Z7</f>
        <v/>
      </c>
      <c r="T119" s="792" t="s">
        <v>2070</v>
      </c>
      <c r="U119" s="793"/>
      <c r="V119" s="793"/>
      <c r="W119" s="793"/>
      <c r="X119" s="793"/>
      <c r="Y119" s="793"/>
      <c r="Z119" s="793"/>
      <c r="AA119" s="793"/>
      <c r="AB119" s="793"/>
      <c r="AC119" s="793"/>
      <c r="AD119" s="793"/>
      <c r="AE119" s="793"/>
      <c r="AF119" s="794"/>
      <c r="AG119" s="136"/>
      <c r="AH119" s="136"/>
      <c r="AI119" s="136"/>
      <c r="AJ119" s="136"/>
      <c r="AK119" s="85"/>
      <c r="AL119" s="85"/>
      <c r="AM119" s="147"/>
      <c r="AN119" s="147"/>
      <c r="AO119" s="147"/>
      <c r="AP119" s="147"/>
      <c r="AQ119" s="147"/>
      <c r="AR119" s="147"/>
      <c r="AS119" s="147"/>
      <c r="AT119" s="157"/>
      <c r="AU119" s="157"/>
      <c r="AV119" s="157"/>
      <c r="AW119" s="157"/>
      <c r="AX119" s="157"/>
      <c r="AY119" s="147"/>
      <c r="AZ119" s="147"/>
      <c r="BA119" s="147"/>
    </row>
    <row r="120" spans="1:53" ht="6" customHeight="1" thickBot="1">
      <c r="A120" s="85"/>
      <c r="B120" s="211"/>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85"/>
      <c r="AL120" s="85"/>
      <c r="AM120" s="265"/>
      <c r="AN120" s="147"/>
      <c r="AO120" s="147"/>
      <c r="AP120" s="147"/>
      <c r="AQ120" s="147"/>
      <c r="AR120" s="147"/>
      <c r="AS120" s="147"/>
      <c r="AT120" s="147"/>
      <c r="AU120" s="147"/>
      <c r="AV120" s="147"/>
      <c r="AW120" s="147"/>
      <c r="AX120" s="147"/>
      <c r="AY120" s="147"/>
      <c r="AZ120" s="147"/>
      <c r="BA120" s="157"/>
    </row>
    <row r="121" spans="1:53" ht="13.8" thickBot="1">
      <c r="A121" s="85"/>
      <c r="B121" s="211" t="s">
        <v>1946</v>
      </c>
      <c r="C121" s="85"/>
      <c r="D121" s="136"/>
      <c r="E121" s="136"/>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c r="AE121" s="136"/>
      <c r="AF121" s="136"/>
      <c r="AG121" s="136"/>
      <c r="AH121" s="136"/>
      <c r="AI121" s="136"/>
      <c r="AJ121" s="136"/>
      <c r="AK121" s="266" t="str">
        <f>IF(AM117="","",IF(AM117="○","",IF(OR(AM123=TRUE,AM124=TRUE,AM125=TRUE,AND(AM126=TRUE,F126&lt;&gt;"")),"○","×")))</f>
        <v/>
      </c>
      <c r="AL121" s="85"/>
      <c r="AM121" s="756" t="s">
        <v>2107</v>
      </c>
      <c r="AN121" s="770"/>
      <c r="AO121" s="770"/>
      <c r="AP121" s="770"/>
      <c r="AQ121" s="770"/>
      <c r="AR121" s="770"/>
      <c r="AS121" s="770"/>
      <c r="AT121" s="770"/>
      <c r="AU121" s="770"/>
      <c r="AV121" s="770"/>
      <c r="AW121" s="770"/>
      <c r="AX121" s="770"/>
      <c r="AY121" s="770"/>
      <c r="AZ121" s="770"/>
      <c r="BA121" s="771"/>
    </row>
    <row r="122" spans="1:53" s="91" customFormat="1" ht="18" customHeight="1">
      <c r="A122" s="90"/>
      <c r="B122" s="267" t="s">
        <v>1949</v>
      </c>
      <c r="C122" s="268"/>
      <c r="D122" s="269"/>
      <c r="E122" s="270"/>
      <c r="F122" s="270"/>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c r="AH122" s="270"/>
      <c r="AI122" s="270"/>
      <c r="AJ122" s="270"/>
      <c r="AK122" s="271"/>
      <c r="AL122" s="90"/>
      <c r="AM122" s="148"/>
      <c r="AN122" s="182"/>
      <c r="AO122" s="272"/>
      <c r="AP122" s="272"/>
      <c r="AQ122" s="272"/>
      <c r="AR122" s="272"/>
      <c r="AS122" s="273"/>
      <c r="AT122" s="148"/>
      <c r="AU122" s="148"/>
      <c r="AV122" s="148"/>
      <c r="AW122" s="148"/>
      <c r="AX122" s="148"/>
      <c r="AY122" s="149"/>
      <c r="AZ122" s="148"/>
      <c r="BA122" s="148"/>
    </row>
    <row r="123" spans="1:53" s="91" customFormat="1" ht="16.5" customHeight="1">
      <c r="A123" s="90"/>
      <c r="B123" s="274"/>
      <c r="C123" s="275"/>
      <c r="D123" s="276" t="s">
        <v>121</v>
      </c>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8"/>
      <c r="AJ123" s="278"/>
      <c r="AK123" s="279"/>
      <c r="AL123" s="90"/>
      <c r="AM123" s="83" t="b">
        <v>0</v>
      </c>
      <c r="AN123" s="182"/>
      <c r="AO123" s="272"/>
      <c r="AP123" s="272"/>
      <c r="AQ123" s="272"/>
      <c r="AR123" s="272"/>
      <c r="AS123" s="273"/>
      <c r="AT123" s="148"/>
      <c r="AU123" s="148"/>
      <c r="AV123" s="148"/>
      <c r="AW123" s="148"/>
      <c r="AX123" s="148"/>
      <c r="AY123" s="149"/>
      <c r="AZ123" s="148"/>
      <c r="BA123" s="148"/>
    </row>
    <row r="124" spans="1:53" s="91" customFormat="1" ht="16.5" customHeight="1">
      <c r="A124" s="90"/>
      <c r="B124" s="274"/>
      <c r="C124" s="280"/>
      <c r="D124" s="276" t="s">
        <v>122</v>
      </c>
      <c r="E124" s="281"/>
      <c r="F124" s="281"/>
      <c r="G124" s="281"/>
      <c r="H124" s="281"/>
      <c r="I124" s="281"/>
      <c r="J124" s="281"/>
      <c r="K124" s="281"/>
      <c r="L124" s="281"/>
      <c r="M124" s="281"/>
      <c r="N124" s="281"/>
      <c r="O124" s="281"/>
      <c r="P124" s="281"/>
      <c r="Q124" s="281"/>
      <c r="R124" s="281"/>
      <c r="S124" s="281"/>
      <c r="T124" s="277"/>
      <c r="U124" s="277"/>
      <c r="V124" s="277"/>
      <c r="W124" s="277"/>
      <c r="X124" s="277"/>
      <c r="Y124" s="277"/>
      <c r="Z124" s="277"/>
      <c r="AA124" s="277"/>
      <c r="AB124" s="277"/>
      <c r="AC124" s="277"/>
      <c r="AD124" s="277"/>
      <c r="AE124" s="277"/>
      <c r="AF124" s="277"/>
      <c r="AG124" s="277"/>
      <c r="AH124" s="277"/>
      <c r="AI124" s="278"/>
      <c r="AJ124" s="278"/>
      <c r="AK124" s="279"/>
      <c r="AL124" s="90"/>
      <c r="AM124" s="83" t="b">
        <v>0</v>
      </c>
      <c r="AN124" s="182"/>
      <c r="AO124" s="272"/>
      <c r="AP124" s="272"/>
      <c r="AQ124" s="272"/>
      <c r="AR124" s="272"/>
      <c r="AS124" s="273"/>
      <c r="AT124" s="148"/>
      <c r="AU124" s="148"/>
      <c r="AV124" s="148"/>
      <c r="AW124" s="148"/>
      <c r="AX124" s="148"/>
      <c r="AY124" s="149"/>
      <c r="AZ124" s="148"/>
      <c r="BA124" s="148"/>
    </row>
    <row r="125" spans="1:53" s="91" customFormat="1" ht="25.5" customHeight="1" thickBot="1">
      <c r="A125" s="90"/>
      <c r="B125" s="274"/>
      <c r="C125" s="280"/>
      <c r="D125" s="833" t="s">
        <v>123</v>
      </c>
      <c r="E125" s="833"/>
      <c r="F125" s="833"/>
      <c r="G125" s="833"/>
      <c r="H125" s="833"/>
      <c r="I125" s="833"/>
      <c r="J125" s="833"/>
      <c r="K125" s="833"/>
      <c r="L125" s="833"/>
      <c r="M125" s="833"/>
      <c r="N125" s="833"/>
      <c r="O125" s="833"/>
      <c r="P125" s="833"/>
      <c r="Q125" s="833"/>
      <c r="R125" s="833"/>
      <c r="S125" s="833"/>
      <c r="T125" s="833"/>
      <c r="U125" s="833"/>
      <c r="V125" s="833"/>
      <c r="W125" s="833"/>
      <c r="X125" s="833"/>
      <c r="Y125" s="833"/>
      <c r="Z125" s="833"/>
      <c r="AA125" s="833"/>
      <c r="AB125" s="833"/>
      <c r="AC125" s="833"/>
      <c r="AD125" s="833"/>
      <c r="AE125" s="833"/>
      <c r="AF125" s="833"/>
      <c r="AG125" s="833"/>
      <c r="AH125" s="833"/>
      <c r="AI125" s="833"/>
      <c r="AJ125" s="282"/>
      <c r="AK125" s="279"/>
      <c r="AL125" s="283"/>
      <c r="AM125" s="83" t="b">
        <v>0</v>
      </c>
      <c r="AN125" s="272"/>
      <c r="AO125" s="272"/>
      <c r="AP125" s="273"/>
      <c r="AQ125" s="148"/>
      <c r="AR125" s="149"/>
      <c r="AS125" s="148"/>
      <c r="AT125" s="148"/>
      <c r="AU125" s="148"/>
      <c r="AV125" s="148"/>
      <c r="AW125" s="148"/>
      <c r="AX125" s="148"/>
      <c r="AY125" s="148"/>
      <c r="AZ125" s="148"/>
      <c r="BA125" s="148"/>
    </row>
    <row r="126" spans="1:53" s="91" customFormat="1" ht="18" customHeight="1" thickBot="1">
      <c r="A126" s="90"/>
      <c r="B126" s="284"/>
      <c r="C126" s="285"/>
      <c r="D126" s="286" t="s">
        <v>124</v>
      </c>
      <c r="E126" s="287"/>
      <c r="F126" s="819"/>
      <c r="G126" s="819"/>
      <c r="H126" s="819"/>
      <c r="I126" s="819"/>
      <c r="J126" s="819"/>
      <c r="K126" s="819"/>
      <c r="L126" s="819"/>
      <c r="M126" s="819"/>
      <c r="N126" s="819"/>
      <c r="O126" s="819"/>
      <c r="P126" s="819"/>
      <c r="Q126" s="819"/>
      <c r="R126" s="819"/>
      <c r="S126" s="819"/>
      <c r="T126" s="819"/>
      <c r="U126" s="819"/>
      <c r="V126" s="819"/>
      <c r="W126" s="819"/>
      <c r="X126" s="819"/>
      <c r="Y126" s="819"/>
      <c r="Z126" s="819"/>
      <c r="AA126" s="819"/>
      <c r="AB126" s="819"/>
      <c r="AC126" s="819"/>
      <c r="AD126" s="819"/>
      <c r="AE126" s="819"/>
      <c r="AF126" s="819"/>
      <c r="AG126" s="819"/>
      <c r="AH126" s="819"/>
      <c r="AI126" s="819"/>
      <c r="AJ126" s="819"/>
      <c r="AK126" s="288" t="s">
        <v>13</v>
      </c>
      <c r="AL126" s="90"/>
      <c r="AM126" s="83" t="b">
        <v>0</v>
      </c>
      <c r="AN126" s="759" t="s">
        <v>2105</v>
      </c>
      <c r="AO126" s="760"/>
      <c r="AP126" s="760"/>
      <c r="AQ126" s="760"/>
      <c r="AR126" s="760"/>
      <c r="AS126" s="760"/>
      <c r="AT126" s="760"/>
      <c r="AU126" s="760"/>
      <c r="AV126" s="760"/>
      <c r="AW126" s="760"/>
      <c r="AX126" s="760"/>
      <c r="AY126" s="760"/>
      <c r="AZ126" s="760"/>
      <c r="BA126" s="761"/>
    </row>
    <row r="127" spans="1:53" ht="9.75" customHeight="1">
      <c r="A127" s="85"/>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85"/>
      <c r="AM127" s="147"/>
      <c r="AN127" s="147"/>
      <c r="AO127" s="147"/>
      <c r="AP127" s="147"/>
      <c r="AQ127" s="147"/>
      <c r="AR127" s="147"/>
      <c r="AS127" s="147"/>
      <c r="AT127" s="147"/>
      <c r="AU127" s="147"/>
      <c r="AV127" s="147"/>
      <c r="AW127" s="147"/>
      <c r="AX127" s="147"/>
      <c r="AY127" s="147"/>
      <c r="AZ127" s="147"/>
      <c r="BA127" s="147"/>
    </row>
    <row r="128" spans="1:53" ht="19.5" customHeight="1" thickBot="1">
      <c r="A128" s="85"/>
      <c r="B128" s="290" t="s">
        <v>1941</v>
      </c>
      <c r="C128" s="291"/>
      <c r="D128" s="291"/>
      <c r="E128" s="291"/>
      <c r="F128" s="291"/>
      <c r="G128" s="291"/>
      <c r="H128" s="291"/>
      <c r="I128" s="291"/>
      <c r="J128" s="291"/>
      <c r="K128" s="291"/>
      <c r="L128" s="291"/>
      <c r="M128" s="291"/>
      <c r="N128" s="291"/>
      <c r="O128" s="291"/>
      <c r="P128" s="291"/>
      <c r="Q128" s="291"/>
      <c r="R128" s="208"/>
      <c r="S128" s="208"/>
      <c r="T128" s="208"/>
      <c r="U128" s="208"/>
      <c r="V128" s="208"/>
      <c r="W128" s="208"/>
      <c r="X128" s="208"/>
      <c r="Y128" s="208"/>
      <c r="Z128" s="208"/>
      <c r="AA128" s="208"/>
      <c r="AB128" s="208"/>
      <c r="AC128" s="208"/>
      <c r="AD128" s="208"/>
      <c r="AE128" s="208"/>
      <c r="AF128" s="208"/>
      <c r="AG128" s="208"/>
      <c r="AH128" s="208"/>
      <c r="AI128" s="208"/>
      <c r="AJ128" s="292"/>
      <c r="AK128" s="208"/>
      <c r="AL128" s="85"/>
      <c r="AM128" s="147"/>
      <c r="AN128" s="147"/>
      <c r="AO128" s="147"/>
      <c r="AP128" s="147"/>
      <c r="AQ128" s="147"/>
      <c r="AR128" s="147"/>
      <c r="AS128" s="147"/>
      <c r="AT128" s="157"/>
      <c r="AU128" s="157"/>
      <c r="AV128" s="157"/>
      <c r="AW128" s="157"/>
      <c r="AX128" s="157"/>
      <c r="AY128" s="147"/>
      <c r="AZ128" s="147"/>
      <c r="BA128" s="147"/>
    </row>
    <row r="129" spans="1:53" ht="13.8" thickBot="1">
      <c r="A129" s="85"/>
      <c r="B129" s="293" t="s">
        <v>1999</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820" t="str">
        <f>IF(AND('別紙様式3-2（４・５月）'!AE7="特定加算なし",'別紙様式3-3（６月以降分）'!AG5="旧特定加算相当なし"),"該当","")</f>
        <v>該当</v>
      </c>
      <c r="AJ129" s="821"/>
      <c r="AK129" s="822"/>
      <c r="AL129" s="85"/>
      <c r="AM129" s="147"/>
      <c r="AN129" s="147"/>
      <c r="AO129" s="147"/>
      <c r="AP129" s="147"/>
      <c r="AQ129" s="147"/>
      <c r="AR129" s="147"/>
      <c r="AS129" s="147"/>
      <c r="AT129" s="157"/>
      <c r="AU129" s="157"/>
      <c r="AV129" s="157"/>
      <c r="AW129" s="157"/>
      <c r="AX129" s="157"/>
      <c r="AY129" s="147"/>
      <c r="AZ129" s="147"/>
      <c r="BA129" s="147"/>
    </row>
    <row r="130" spans="1:53" ht="27" customHeight="1">
      <c r="A130" s="85"/>
      <c r="B130" s="294" t="s">
        <v>126</v>
      </c>
      <c r="C130" s="866" t="s">
        <v>1950</v>
      </c>
      <c r="D130" s="866"/>
      <c r="E130" s="866"/>
      <c r="F130" s="866"/>
      <c r="G130" s="866"/>
      <c r="H130" s="866"/>
      <c r="I130" s="866"/>
      <c r="J130" s="866"/>
      <c r="K130" s="866"/>
      <c r="L130" s="866"/>
      <c r="M130" s="866"/>
      <c r="N130" s="866"/>
      <c r="O130" s="866"/>
      <c r="P130" s="866"/>
      <c r="Q130" s="866"/>
      <c r="R130" s="866"/>
      <c r="S130" s="866"/>
      <c r="T130" s="866"/>
      <c r="U130" s="866"/>
      <c r="V130" s="866"/>
      <c r="W130" s="866"/>
      <c r="X130" s="866"/>
      <c r="Y130" s="866"/>
      <c r="Z130" s="866"/>
      <c r="AA130" s="866"/>
      <c r="AB130" s="866"/>
      <c r="AC130" s="866"/>
      <c r="AD130" s="866"/>
      <c r="AE130" s="866"/>
      <c r="AF130" s="866"/>
      <c r="AG130" s="866"/>
      <c r="AH130" s="866"/>
      <c r="AI130" s="866"/>
      <c r="AJ130" s="866"/>
      <c r="AK130" s="866"/>
      <c r="AL130" s="85"/>
      <c r="AM130" s="147"/>
      <c r="AN130" s="147"/>
      <c r="AO130" s="147"/>
      <c r="AP130" s="147"/>
      <c r="AQ130" s="147"/>
      <c r="AR130" s="147"/>
      <c r="AS130" s="147"/>
      <c r="AT130" s="157"/>
      <c r="AU130" s="157"/>
      <c r="AV130" s="157"/>
      <c r="AW130" s="157"/>
      <c r="AX130" s="157"/>
      <c r="AY130" s="147"/>
      <c r="AZ130" s="147"/>
      <c r="BA130" s="147"/>
    </row>
    <row r="131" spans="1:53" ht="3.75" customHeight="1" thickBot="1">
      <c r="A131" s="85"/>
      <c r="B131" s="192"/>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85"/>
      <c r="AT131" s="97"/>
      <c r="AU131" s="97"/>
      <c r="AV131" s="97"/>
      <c r="AW131" s="97"/>
      <c r="AX131" s="97"/>
    </row>
    <row r="132" spans="1:53" ht="13.8" thickBot="1">
      <c r="A132" s="85"/>
      <c r="B132" s="293" t="s">
        <v>2000</v>
      </c>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820" t="str">
        <f>IF(OR('別紙様式3-2（４・５月）'!AE7="特定加算あり",'別紙様式3-3（６月以降分）'!AG5="旧特定加算相当あり"),"該当","")</f>
        <v/>
      </c>
      <c r="AJ132" s="821"/>
      <c r="AK132" s="822"/>
      <c r="AL132" s="85"/>
      <c r="AT132" s="97"/>
      <c r="AU132" s="97"/>
      <c r="AV132" s="97"/>
      <c r="AW132" s="97"/>
      <c r="AX132" s="97"/>
    </row>
    <row r="133" spans="1:53" ht="38.25" customHeight="1" thickBot="1">
      <c r="A133" s="85"/>
      <c r="B133" s="192" t="s">
        <v>126</v>
      </c>
      <c r="C133" s="1049" t="s">
        <v>2168</v>
      </c>
      <c r="D133" s="1049"/>
      <c r="E133" s="1049"/>
      <c r="F133" s="1049"/>
      <c r="G133" s="1049"/>
      <c r="H133" s="1049"/>
      <c r="I133" s="1049"/>
      <c r="J133" s="1049"/>
      <c r="K133" s="1049"/>
      <c r="L133" s="1049"/>
      <c r="M133" s="1049"/>
      <c r="N133" s="1049"/>
      <c r="O133" s="1049"/>
      <c r="P133" s="1049"/>
      <c r="Q133" s="1049"/>
      <c r="R133" s="1049"/>
      <c r="S133" s="1049"/>
      <c r="T133" s="1049"/>
      <c r="U133" s="1049"/>
      <c r="V133" s="1049"/>
      <c r="W133" s="1049"/>
      <c r="X133" s="1049"/>
      <c r="Y133" s="1049"/>
      <c r="Z133" s="1049"/>
      <c r="AA133" s="1049"/>
      <c r="AB133" s="1049"/>
      <c r="AC133" s="1049"/>
      <c r="AD133" s="1049"/>
      <c r="AE133" s="1049"/>
      <c r="AF133" s="1049"/>
      <c r="AG133" s="1049"/>
      <c r="AH133" s="1049"/>
      <c r="AI133" s="1049"/>
      <c r="AJ133" s="1049"/>
      <c r="AK133" s="1049"/>
      <c r="AL133" s="85"/>
      <c r="AN133" s="1117" t="s">
        <v>2166</v>
      </c>
      <c r="AO133" s="1118"/>
      <c r="AP133" s="1118"/>
      <c r="AQ133" s="1118"/>
      <c r="AR133" s="1118"/>
      <c r="AS133" s="1118"/>
      <c r="AT133" s="1118"/>
      <c r="AU133" s="1118"/>
      <c r="AV133" s="1118"/>
      <c r="AW133" s="1118"/>
      <c r="AX133" s="1118"/>
      <c r="AY133" s="1119"/>
    </row>
    <row r="134" spans="1:53" ht="7.5" customHeight="1" thickBot="1">
      <c r="A134" s="85"/>
      <c r="B134" s="192"/>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c r="AB134" s="428"/>
      <c r="AC134" s="428"/>
      <c r="AD134" s="428"/>
      <c r="AE134" s="428"/>
      <c r="AF134" s="428"/>
      <c r="AG134" s="428"/>
      <c r="AH134" s="428"/>
      <c r="AI134" s="428"/>
      <c r="AJ134" s="428"/>
      <c r="AK134" s="428"/>
      <c r="AL134" s="85"/>
      <c r="AT134" s="97"/>
      <c r="AU134" s="97"/>
      <c r="AV134" s="97"/>
      <c r="AW134" s="97"/>
      <c r="AX134" s="97"/>
    </row>
    <row r="135" spans="1:53" s="497" customFormat="1" ht="13.5" customHeight="1" thickBot="1">
      <c r="A135" s="494"/>
      <c r="B135" s="1132"/>
      <c r="C135" s="1133"/>
      <c r="D135" s="1133"/>
      <c r="E135" s="1134"/>
      <c r="F135" s="1126"/>
      <c r="G135" s="1127"/>
      <c r="H135" s="1127"/>
      <c r="I135" s="1127"/>
      <c r="J135" s="1127"/>
      <c r="K135" s="1127"/>
      <c r="L135" s="1127"/>
      <c r="M135" s="1127"/>
      <c r="N135" s="1127"/>
      <c r="O135" s="1127"/>
      <c r="P135" s="1127"/>
      <c r="Q135" s="1127"/>
      <c r="R135" s="1127"/>
      <c r="S135" s="1127"/>
      <c r="T135" s="1127"/>
      <c r="U135" s="1127"/>
      <c r="V135" s="1127"/>
      <c r="W135" s="1127"/>
      <c r="X135" s="1127"/>
      <c r="Y135" s="1127"/>
      <c r="Z135" s="1127"/>
      <c r="AA135" s="1127"/>
      <c r="AB135" s="1127"/>
      <c r="AC135" s="1127"/>
      <c r="AD135" s="1127"/>
      <c r="AE135" s="1127"/>
      <c r="AF135" s="1127"/>
      <c r="AG135" s="1127"/>
      <c r="AH135" s="1127"/>
      <c r="AI135" s="1127"/>
      <c r="AJ135" s="1128"/>
      <c r="AK135" s="493" t="str">
        <f>IF(AI132="該当",IF((IF(COUNTIF(AM136:AM139,TRUE)&gt;=1,1,0)+IF(COUNTIF(AM140:AM143,TRUE)&gt;=1,1,0)+IF(COUNTIF(AM144:AM148,TRUE)&gt;=1,1,0)+IF(COUNTIF(AM149:AM152,TRUE)&gt;=1,1,0)+IF(COUNTIF(AM153:AM156,TRUE)&gt;=1,1,0)+IF(COUNTIF(AM157:AM160,TRUE)&gt;=1,1,0))&gt;=3,"○","×"),IF(COUNTIF(AM136:AM160,TRUE)&gt;=1,"○","×"))</f>
        <v>×</v>
      </c>
      <c r="AL135" s="494"/>
      <c r="AM135" s="495" t="s">
        <v>2088</v>
      </c>
      <c r="AN135" s="1123" t="s">
        <v>2087</v>
      </c>
      <c r="AO135" s="1124"/>
      <c r="AP135" s="1124"/>
      <c r="AQ135" s="1124"/>
      <c r="AR135" s="1124"/>
      <c r="AS135" s="1124"/>
      <c r="AT135" s="1124"/>
      <c r="AU135" s="1124"/>
      <c r="AV135" s="1124"/>
      <c r="AW135" s="1124"/>
      <c r="AX135" s="1124"/>
      <c r="AY135" s="1125"/>
    </row>
    <row r="136" spans="1:53" s="497" customFormat="1" ht="14.25" customHeight="1">
      <c r="A136" s="494"/>
      <c r="B136" s="840" t="s">
        <v>2158</v>
      </c>
      <c r="C136" s="841"/>
      <c r="D136" s="841"/>
      <c r="E136" s="842"/>
      <c r="F136" s="496"/>
      <c r="G136" s="1129" t="s">
        <v>2177</v>
      </c>
      <c r="H136" s="1129"/>
      <c r="I136" s="1129"/>
      <c r="J136" s="1129"/>
      <c r="K136" s="1129"/>
      <c r="L136" s="1129"/>
      <c r="M136" s="1129"/>
      <c r="N136" s="1129"/>
      <c r="O136" s="1129"/>
      <c r="P136" s="1129"/>
      <c r="Q136" s="1129"/>
      <c r="R136" s="1129"/>
      <c r="S136" s="1129"/>
      <c r="T136" s="1129"/>
      <c r="U136" s="1129"/>
      <c r="V136" s="1129"/>
      <c r="W136" s="1129"/>
      <c r="X136" s="1129"/>
      <c r="Y136" s="1129"/>
      <c r="Z136" s="1129"/>
      <c r="AA136" s="1129"/>
      <c r="AB136" s="1129"/>
      <c r="AC136" s="1129"/>
      <c r="AD136" s="1129"/>
      <c r="AE136" s="1129"/>
      <c r="AF136" s="1129"/>
      <c r="AG136" s="1129"/>
      <c r="AH136" s="1129"/>
      <c r="AI136" s="1129"/>
      <c r="AJ136" s="1129"/>
      <c r="AK136" s="1130"/>
      <c r="AL136" s="494"/>
      <c r="AM136" s="84" t="b">
        <v>0</v>
      </c>
    </row>
    <row r="137" spans="1:53" s="497" customFormat="1" ht="13.5" customHeight="1">
      <c r="A137" s="494"/>
      <c r="B137" s="843"/>
      <c r="C137" s="844"/>
      <c r="D137" s="844"/>
      <c r="E137" s="845"/>
      <c r="F137" s="498"/>
      <c r="G137" s="832" t="s">
        <v>47</v>
      </c>
      <c r="H137" s="832"/>
      <c r="I137" s="832"/>
      <c r="J137" s="832"/>
      <c r="K137" s="832"/>
      <c r="L137" s="832"/>
      <c r="M137" s="832"/>
      <c r="N137" s="832"/>
      <c r="O137" s="832"/>
      <c r="P137" s="832"/>
      <c r="Q137" s="832"/>
      <c r="R137" s="832"/>
      <c r="S137" s="832"/>
      <c r="T137" s="832"/>
      <c r="U137" s="832"/>
      <c r="V137" s="832"/>
      <c r="W137" s="832"/>
      <c r="X137" s="832"/>
      <c r="Y137" s="832"/>
      <c r="Z137" s="832"/>
      <c r="AA137" s="832"/>
      <c r="AB137" s="832"/>
      <c r="AC137" s="832"/>
      <c r="AD137" s="832"/>
      <c r="AE137" s="832"/>
      <c r="AF137" s="832"/>
      <c r="AG137" s="832"/>
      <c r="AH137" s="832"/>
      <c r="AI137" s="832"/>
      <c r="AJ137" s="832"/>
      <c r="AK137" s="499"/>
      <c r="AL137" s="494"/>
      <c r="AM137" s="500" t="b">
        <v>0</v>
      </c>
      <c r="AN137" s="1120"/>
      <c r="AO137" s="1120"/>
      <c r="AP137" s="1120"/>
      <c r="AQ137" s="1120"/>
      <c r="AR137" s="1120"/>
      <c r="AS137" s="1120"/>
      <c r="AT137" s="1120"/>
      <c r="AU137" s="1120"/>
      <c r="AV137" s="1120"/>
      <c r="AW137" s="1120"/>
      <c r="AX137" s="1120"/>
      <c r="AY137" s="1120"/>
    </row>
    <row r="138" spans="1:53" s="497" customFormat="1" ht="13.5" customHeight="1">
      <c r="A138" s="494"/>
      <c r="B138" s="843"/>
      <c r="C138" s="844"/>
      <c r="D138" s="844"/>
      <c r="E138" s="845"/>
      <c r="F138" s="498"/>
      <c r="G138" s="832" t="s">
        <v>48</v>
      </c>
      <c r="H138" s="832"/>
      <c r="I138" s="832"/>
      <c r="J138" s="832"/>
      <c r="K138" s="832"/>
      <c r="L138" s="832"/>
      <c r="M138" s="832"/>
      <c r="N138" s="832"/>
      <c r="O138" s="832"/>
      <c r="P138" s="832"/>
      <c r="Q138" s="832"/>
      <c r="R138" s="832"/>
      <c r="S138" s="832"/>
      <c r="T138" s="832"/>
      <c r="U138" s="832"/>
      <c r="V138" s="832"/>
      <c r="W138" s="832"/>
      <c r="X138" s="832"/>
      <c r="Y138" s="832"/>
      <c r="Z138" s="832"/>
      <c r="AA138" s="832"/>
      <c r="AB138" s="832"/>
      <c r="AC138" s="832"/>
      <c r="AD138" s="832"/>
      <c r="AE138" s="832"/>
      <c r="AF138" s="832"/>
      <c r="AG138" s="832"/>
      <c r="AH138" s="832"/>
      <c r="AI138" s="832"/>
      <c r="AJ138" s="832"/>
      <c r="AK138" s="499"/>
      <c r="AL138" s="494"/>
      <c r="AM138" s="500" t="b">
        <v>0</v>
      </c>
      <c r="AN138" s="1120"/>
      <c r="AO138" s="1120"/>
      <c r="AP138" s="1120"/>
      <c r="AQ138" s="1120"/>
      <c r="AR138" s="1120"/>
      <c r="AS138" s="1120"/>
      <c r="AT138" s="1120"/>
      <c r="AU138" s="1120"/>
      <c r="AV138" s="1120"/>
      <c r="AW138" s="1120"/>
      <c r="AX138" s="1120"/>
      <c r="AY138" s="1120"/>
    </row>
    <row r="139" spans="1:53" s="497" customFormat="1" ht="13.5" customHeight="1">
      <c r="A139" s="494"/>
      <c r="B139" s="846"/>
      <c r="C139" s="847"/>
      <c r="D139" s="847"/>
      <c r="E139" s="848"/>
      <c r="F139" s="501"/>
      <c r="G139" s="1131" t="s">
        <v>2178</v>
      </c>
      <c r="H139" s="1131"/>
      <c r="I139" s="1131"/>
      <c r="J139" s="1131"/>
      <c r="K139" s="1131"/>
      <c r="L139" s="1131"/>
      <c r="M139" s="1131"/>
      <c r="N139" s="1131"/>
      <c r="O139" s="1131"/>
      <c r="P139" s="1131"/>
      <c r="Q139" s="1131"/>
      <c r="R139" s="1131"/>
      <c r="S139" s="1131"/>
      <c r="T139" s="1131"/>
      <c r="U139" s="1131"/>
      <c r="V139" s="1131"/>
      <c r="W139" s="1131"/>
      <c r="X139" s="1131"/>
      <c r="Y139" s="1131"/>
      <c r="Z139" s="1131"/>
      <c r="AA139" s="1131"/>
      <c r="AB139" s="1131"/>
      <c r="AC139" s="1131"/>
      <c r="AD139" s="1131"/>
      <c r="AE139" s="1131"/>
      <c r="AF139" s="1131"/>
      <c r="AG139" s="1131"/>
      <c r="AH139" s="1131"/>
      <c r="AI139" s="1131"/>
      <c r="AJ139" s="1131"/>
      <c r="AK139" s="502"/>
      <c r="AL139" s="494"/>
      <c r="AM139" s="500" t="b">
        <v>0</v>
      </c>
    </row>
    <row r="140" spans="1:53" s="497" customFormat="1" ht="24.75" customHeight="1">
      <c r="A140" s="494"/>
      <c r="B140" s="840" t="s">
        <v>2159</v>
      </c>
      <c r="C140" s="841"/>
      <c r="D140" s="841"/>
      <c r="E140" s="842"/>
      <c r="F140" s="503"/>
      <c r="G140" s="831" t="s">
        <v>2179</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504"/>
      <c r="AL140" s="494"/>
      <c r="AM140" s="500" t="b">
        <v>0</v>
      </c>
    </row>
    <row r="141" spans="1:53" s="497" customFormat="1" ht="13.5" customHeight="1">
      <c r="A141" s="494"/>
      <c r="B141" s="843"/>
      <c r="C141" s="844"/>
      <c r="D141" s="844"/>
      <c r="E141" s="845"/>
      <c r="F141" s="498"/>
      <c r="G141" s="832" t="s">
        <v>49</v>
      </c>
      <c r="H141" s="832"/>
      <c r="I141" s="832"/>
      <c r="J141" s="832"/>
      <c r="K141" s="832"/>
      <c r="L141" s="832"/>
      <c r="M141" s="832"/>
      <c r="N141" s="832"/>
      <c r="O141" s="832"/>
      <c r="P141" s="832"/>
      <c r="Q141" s="832"/>
      <c r="R141" s="832"/>
      <c r="S141" s="832"/>
      <c r="T141" s="832"/>
      <c r="U141" s="832"/>
      <c r="V141" s="832"/>
      <c r="W141" s="832"/>
      <c r="X141" s="832"/>
      <c r="Y141" s="832"/>
      <c r="Z141" s="832"/>
      <c r="AA141" s="832"/>
      <c r="AB141" s="832"/>
      <c r="AC141" s="832"/>
      <c r="AD141" s="832"/>
      <c r="AE141" s="832"/>
      <c r="AF141" s="832"/>
      <c r="AG141" s="832"/>
      <c r="AH141" s="832"/>
      <c r="AI141" s="832"/>
      <c r="AJ141" s="832"/>
      <c r="AK141" s="505"/>
      <c r="AL141" s="494"/>
      <c r="AM141" s="500" t="b">
        <v>0</v>
      </c>
      <c r="AN141" s="1120"/>
      <c r="AO141" s="1120"/>
      <c r="AP141" s="1120"/>
      <c r="AQ141" s="1120"/>
      <c r="AR141" s="1120"/>
      <c r="AS141" s="1120"/>
      <c r="AT141" s="1120"/>
      <c r="AU141" s="1120"/>
      <c r="AV141" s="1120"/>
      <c r="AW141" s="1120"/>
      <c r="AX141" s="1120"/>
      <c r="AY141" s="1120"/>
    </row>
    <row r="142" spans="1:53" s="497" customFormat="1" ht="13.5" customHeight="1">
      <c r="A142" s="494"/>
      <c r="B142" s="843"/>
      <c r="C142" s="844"/>
      <c r="D142" s="844"/>
      <c r="E142" s="845"/>
      <c r="F142" s="498"/>
      <c r="G142" s="832" t="s">
        <v>50</v>
      </c>
      <c r="H142" s="832"/>
      <c r="I142" s="832"/>
      <c r="J142" s="832"/>
      <c r="K142" s="832"/>
      <c r="L142" s="832"/>
      <c r="M142" s="832"/>
      <c r="N142" s="832"/>
      <c r="O142" s="832"/>
      <c r="P142" s="832"/>
      <c r="Q142" s="832"/>
      <c r="R142" s="832"/>
      <c r="S142" s="832"/>
      <c r="T142" s="832"/>
      <c r="U142" s="832"/>
      <c r="V142" s="832"/>
      <c r="W142" s="832"/>
      <c r="X142" s="832"/>
      <c r="Y142" s="832"/>
      <c r="Z142" s="832"/>
      <c r="AA142" s="832"/>
      <c r="AB142" s="832"/>
      <c r="AC142" s="832"/>
      <c r="AD142" s="832"/>
      <c r="AE142" s="832"/>
      <c r="AF142" s="832"/>
      <c r="AG142" s="832"/>
      <c r="AH142" s="832"/>
      <c r="AI142" s="832"/>
      <c r="AJ142" s="832"/>
      <c r="AK142" s="499"/>
      <c r="AL142" s="494"/>
      <c r="AM142" s="500" t="b">
        <v>0</v>
      </c>
      <c r="AN142" s="1120"/>
      <c r="AO142" s="1120"/>
      <c r="AP142" s="1120"/>
      <c r="AQ142" s="1120"/>
      <c r="AR142" s="1120"/>
      <c r="AS142" s="1120"/>
      <c r="AT142" s="1120"/>
      <c r="AU142" s="1120"/>
      <c r="AV142" s="1120"/>
      <c r="AW142" s="1120"/>
      <c r="AX142" s="1120"/>
      <c r="AY142" s="1120"/>
    </row>
    <row r="143" spans="1:53" s="497" customFormat="1" ht="13.5" customHeight="1">
      <c r="A143" s="494"/>
      <c r="B143" s="846"/>
      <c r="C143" s="847"/>
      <c r="D143" s="847"/>
      <c r="E143" s="848"/>
      <c r="F143" s="506"/>
      <c r="G143" s="887" t="s">
        <v>51</v>
      </c>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7"/>
      <c r="AK143" s="888"/>
      <c r="AL143" s="494"/>
      <c r="AM143" s="500" t="b">
        <v>0</v>
      </c>
    </row>
    <row r="144" spans="1:53" s="497" customFormat="1" ht="13.5" customHeight="1">
      <c r="A144" s="494"/>
      <c r="B144" s="840" t="s">
        <v>2160</v>
      </c>
      <c r="C144" s="841"/>
      <c r="D144" s="841"/>
      <c r="E144" s="842"/>
      <c r="F144" s="507"/>
      <c r="G144" s="831" t="s">
        <v>52</v>
      </c>
      <c r="H144" s="831"/>
      <c r="I144" s="831"/>
      <c r="J144" s="831"/>
      <c r="K144" s="831"/>
      <c r="L144" s="831"/>
      <c r="M144" s="831"/>
      <c r="N144" s="831"/>
      <c r="O144" s="831"/>
      <c r="P144" s="831"/>
      <c r="Q144" s="831"/>
      <c r="R144" s="831"/>
      <c r="S144" s="831"/>
      <c r="T144" s="831"/>
      <c r="U144" s="831"/>
      <c r="V144" s="831"/>
      <c r="W144" s="831"/>
      <c r="X144" s="831"/>
      <c r="Y144" s="831"/>
      <c r="Z144" s="831"/>
      <c r="AA144" s="831"/>
      <c r="AB144" s="831"/>
      <c r="AC144" s="831"/>
      <c r="AD144" s="831"/>
      <c r="AE144" s="831"/>
      <c r="AF144" s="831"/>
      <c r="AG144" s="831"/>
      <c r="AH144" s="831"/>
      <c r="AI144" s="831"/>
      <c r="AJ144" s="831"/>
      <c r="AK144" s="505"/>
      <c r="AL144" s="494"/>
      <c r="AM144" s="500" t="b">
        <v>0</v>
      </c>
    </row>
    <row r="145" spans="1:51" s="497" customFormat="1" ht="22.5" customHeight="1">
      <c r="A145" s="494"/>
      <c r="B145" s="843"/>
      <c r="C145" s="844"/>
      <c r="D145" s="844"/>
      <c r="E145" s="845"/>
      <c r="F145" s="498"/>
      <c r="G145" s="832" t="s">
        <v>53</v>
      </c>
      <c r="H145" s="832"/>
      <c r="I145" s="832"/>
      <c r="J145" s="832"/>
      <c r="K145" s="832"/>
      <c r="L145" s="832"/>
      <c r="M145" s="832"/>
      <c r="N145" s="832"/>
      <c r="O145" s="832"/>
      <c r="P145" s="832"/>
      <c r="Q145" s="832"/>
      <c r="R145" s="832"/>
      <c r="S145" s="832"/>
      <c r="T145" s="832"/>
      <c r="U145" s="832"/>
      <c r="V145" s="832"/>
      <c r="W145" s="832"/>
      <c r="X145" s="832"/>
      <c r="Y145" s="832"/>
      <c r="Z145" s="832"/>
      <c r="AA145" s="832"/>
      <c r="AB145" s="832"/>
      <c r="AC145" s="832"/>
      <c r="AD145" s="832"/>
      <c r="AE145" s="832"/>
      <c r="AF145" s="832"/>
      <c r="AG145" s="832"/>
      <c r="AH145" s="832"/>
      <c r="AI145" s="832"/>
      <c r="AJ145" s="832"/>
      <c r="AK145" s="499"/>
      <c r="AL145" s="494"/>
      <c r="AM145" s="500" t="b">
        <v>0</v>
      </c>
      <c r="AN145" s="1120"/>
      <c r="AO145" s="1120"/>
      <c r="AP145" s="1120"/>
      <c r="AQ145" s="1120"/>
      <c r="AR145" s="1120"/>
      <c r="AS145" s="1120"/>
      <c r="AT145" s="1120"/>
      <c r="AU145" s="1120"/>
      <c r="AV145" s="1120"/>
      <c r="AW145" s="1120"/>
      <c r="AX145" s="1120"/>
      <c r="AY145" s="1120"/>
    </row>
    <row r="146" spans="1:51" s="497" customFormat="1" ht="13.5" customHeight="1">
      <c r="A146" s="494"/>
      <c r="B146" s="843"/>
      <c r="C146" s="844"/>
      <c r="D146" s="844"/>
      <c r="E146" s="845"/>
      <c r="F146" s="498"/>
      <c r="G146" s="832" t="s">
        <v>54</v>
      </c>
      <c r="H146" s="832"/>
      <c r="I146" s="832"/>
      <c r="J146" s="832"/>
      <c r="K146" s="832"/>
      <c r="L146" s="832"/>
      <c r="M146" s="832"/>
      <c r="N146" s="832"/>
      <c r="O146" s="832"/>
      <c r="P146" s="832"/>
      <c r="Q146" s="832"/>
      <c r="R146" s="832"/>
      <c r="S146" s="832"/>
      <c r="T146" s="832"/>
      <c r="U146" s="832"/>
      <c r="V146" s="832"/>
      <c r="W146" s="832"/>
      <c r="X146" s="832"/>
      <c r="Y146" s="832"/>
      <c r="Z146" s="832"/>
      <c r="AA146" s="832"/>
      <c r="AB146" s="832"/>
      <c r="AC146" s="832"/>
      <c r="AD146" s="832"/>
      <c r="AE146" s="832"/>
      <c r="AF146" s="832"/>
      <c r="AG146" s="832"/>
      <c r="AH146" s="832"/>
      <c r="AI146" s="832"/>
      <c r="AJ146" s="832"/>
      <c r="AK146" s="499"/>
      <c r="AL146" s="494"/>
      <c r="AM146" s="500" t="b">
        <v>0</v>
      </c>
      <c r="AN146" s="1120"/>
      <c r="AO146" s="1120"/>
      <c r="AP146" s="1120"/>
      <c r="AQ146" s="1120"/>
      <c r="AR146" s="1120"/>
      <c r="AS146" s="1120"/>
      <c r="AT146" s="1120"/>
      <c r="AU146" s="1120"/>
      <c r="AV146" s="1120"/>
      <c r="AW146" s="1120"/>
      <c r="AX146" s="1120"/>
      <c r="AY146" s="1120"/>
    </row>
    <row r="147" spans="1:51" s="497" customFormat="1" ht="13.5" customHeight="1">
      <c r="A147" s="494"/>
      <c r="B147" s="843"/>
      <c r="C147" s="844"/>
      <c r="D147" s="844"/>
      <c r="E147" s="845" t="b">
        <v>0</v>
      </c>
      <c r="F147" s="501" t="b">
        <v>0</v>
      </c>
      <c r="G147" s="830" t="s">
        <v>55</v>
      </c>
      <c r="H147" s="830"/>
      <c r="I147" s="830"/>
      <c r="J147" s="830"/>
      <c r="K147" s="830"/>
      <c r="L147" s="830"/>
      <c r="M147" s="830"/>
      <c r="N147" s="830"/>
      <c r="O147" s="830"/>
      <c r="P147" s="830"/>
      <c r="Q147" s="830"/>
      <c r="R147" s="830"/>
      <c r="S147" s="830"/>
      <c r="T147" s="830"/>
      <c r="U147" s="830"/>
      <c r="V147" s="830"/>
      <c r="W147" s="830"/>
      <c r="X147" s="830"/>
      <c r="Y147" s="830"/>
      <c r="Z147" s="830"/>
      <c r="AA147" s="830"/>
      <c r="AB147" s="830"/>
      <c r="AC147" s="830"/>
      <c r="AD147" s="830"/>
      <c r="AE147" s="830"/>
      <c r="AF147" s="830"/>
      <c r="AG147" s="830"/>
      <c r="AH147" s="830"/>
      <c r="AI147" s="830"/>
      <c r="AJ147" s="830"/>
      <c r="AK147" s="499"/>
      <c r="AL147" s="494"/>
      <c r="AM147" s="500" t="b">
        <v>0</v>
      </c>
      <c r="AN147" s="508"/>
      <c r="AO147" s="508"/>
      <c r="AP147" s="508"/>
      <c r="AQ147" s="508"/>
      <c r="AR147" s="508"/>
      <c r="AS147" s="508"/>
      <c r="AT147" s="508"/>
      <c r="AU147" s="508"/>
      <c r="AV147" s="508"/>
      <c r="AW147" s="508"/>
      <c r="AX147" s="508"/>
      <c r="AY147" s="508"/>
    </row>
    <row r="148" spans="1:51" s="497" customFormat="1" ht="13.5" customHeight="1">
      <c r="A148" s="494"/>
      <c r="B148" s="846"/>
      <c r="C148" s="847"/>
      <c r="D148" s="847"/>
      <c r="E148" s="848" t="b">
        <v>0</v>
      </c>
      <c r="F148" s="501" t="b">
        <v>0</v>
      </c>
      <c r="G148" s="884" t="s">
        <v>2161</v>
      </c>
      <c r="H148" s="884"/>
      <c r="I148" s="884"/>
      <c r="J148" s="884"/>
      <c r="K148" s="884"/>
      <c r="L148" s="884"/>
      <c r="M148" s="884"/>
      <c r="N148" s="884"/>
      <c r="O148" s="884"/>
      <c r="P148" s="884"/>
      <c r="Q148" s="884"/>
      <c r="R148" s="884"/>
      <c r="S148" s="884"/>
      <c r="T148" s="884"/>
      <c r="U148" s="884"/>
      <c r="V148" s="884"/>
      <c r="W148" s="884"/>
      <c r="X148" s="884"/>
      <c r="Y148" s="884"/>
      <c r="Z148" s="884"/>
      <c r="AA148" s="884"/>
      <c r="AB148" s="884"/>
      <c r="AC148" s="884"/>
      <c r="AD148" s="884"/>
      <c r="AE148" s="884"/>
      <c r="AF148" s="884"/>
      <c r="AG148" s="884"/>
      <c r="AH148" s="884"/>
      <c r="AI148" s="884"/>
      <c r="AJ148" s="884"/>
      <c r="AK148" s="885"/>
      <c r="AL148" s="494"/>
      <c r="AM148" s="500" t="b">
        <v>0</v>
      </c>
    </row>
    <row r="149" spans="1:51" s="497" customFormat="1" ht="21" customHeight="1">
      <c r="A149" s="494"/>
      <c r="B149" s="840" t="s">
        <v>2162</v>
      </c>
      <c r="C149" s="841"/>
      <c r="D149" s="841"/>
      <c r="E149" s="842"/>
      <c r="F149" s="503"/>
      <c r="G149" s="886" t="s">
        <v>2163</v>
      </c>
      <c r="H149" s="886"/>
      <c r="I149" s="886"/>
      <c r="J149" s="886"/>
      <c r="K149" s="886"/>
      <c r="L149" s="886"/>
      <c r="M149" s="886"/>
      <c r="N149" s="886"/>
      <c r="O149" s="886"/>
      <c r="P149" s="886"/>
      <c r="Q149" s="886"/>
      <c r="R149" s="886"/>
      <c r="S149" s="886"/>
      <c r="T149" s="886"/>
      <c r="U149" s="886"/>
      <c r="V149" s="886"/>
      <c r="W149" s="886"/>
      <c r="X149" s="886"/>
      <c r="Y149" s="886"/>
      <c r="Z149" s="886"/>
      <c r="AA149" s="886"/>
      <c r="AB149" s="886"/>
      <c r="AC149" s="886"/>
      <c r="AD149" s="886"/>
      <c r="AE149" s="886"/>
      <c r="AF149" s="886"/>
      <c r="AG149" s="886"/>
      <c r="AH149" s="886"/>
      <c r="AI149" s="886"/>
      <c r="AJ149" s="886"/>
      <c r="AK149" s="505"/>
      <c r="AL149" s="494"/>
      <c r="AM149" s="500" t="b">
        <v>0</v>
      </c>
    </row>
    <row r="150" spans="1:51" s="497" customFormat="1" ht="13.5" customHeight="1">
      <c r="A150" s="494"/>
      <c r="B150" s="843"/>
      <c r="C150" s="844"/>
      <c r="D150" s="844"/>
      <c r="E150" s="845"/>
      <c r="F150" s="498"/>
      <c r="G150" s="830" t="s">
        <v>56</v>
      </c>
      <c r="H150" s="830"/>
      <c r="I150" s="830"/>
      <c r="J150" s="830"/>
      <c r="K150" s="830"/>
      <c r="L150" s="830"/>
      <c r="M150" s="830"/>
      <c r="N150" s="830"/>
      <c r="O150" s="830"/>
      <c r="P150" s="830"/>
      <c r="Q150" s="830"/>
      <c r="R150" s="830"/>
      <c r="S150" s="830"/>
      <c r="T150" s="830"/>
      <c r="U150" s="830"/>
      <c r="V150" s="830"/>
      <c r="W150" s="830"/>
      <c r="X150" s="830"/>
      <c r="Y150" s="830"/>
      <c r="Z150" s="830"/>
      <c r="AA150" s="830"/>
      <c r="AB150" s="830"/>
      <c r="AC150" s="830"/>
      <c r="AD150" s="830"/>
      <c r="AE150" s="830"/>
      <c r="AF150" s="830"/>
      <c r="AG150" s="830"/>
      <c r="AH150" s="830"/>
      <c r="AI150" s="830"/>
      <c r="AJ150" s="830"/>
      <c r="AK150" s="505"/>
      <c r="AL150" s="430"/>
      <c r="AM150" s="500" t="b">
        <v>0</v>
      </c>
      <c r="AN150" s="1120"/>
      <c r="AO150" s="1120"/>
      <c r="AP150" s="1120"/>
      <c r="AQ150" s="1120"/>
      <c r="AR150" s="1120"/>
      <c r="AS150" s="1120"/>
      <c r="AT150" s="1120"/>
      <c r="AU150" s="1120"/>
      <c r="AV150" s="1120"/>
      <c r="AW150" s="1120"/>
      <c r="AX150" s="1120"/>
      <c r="AY150" s="1120"/>
    </row>
    <row r="151" spans="1:51" s="497" customFormat="1" ht="13.5" customHeight="1">
      <c r="A151" s="494"/>
      <c r="B151" s="843"/>
      <c r="C151" s="844"/>
      <c r="D151" s="844"/>
      <c r="E151" s="845" t="b">
        <v>1</v>
      </c>
      <c r="F151" s="498"/>
      <c r="G151" s="830" t="s">
        <v>57</v>
      </c>
      <c r="H151" s="830"/>
      <c r="I151" s="830"/>
      <c r="J151" s="830"/>
      <c r="K151" s="830"/>
      <c r="L151" s="830"/>
      <c r="M151" s="830"/>
      <c r="N151" s="830"/>
      <c r="O151" s="830"/>
      <c r="P151" s="830"/>
      <c r="Q151" s="830"/>
      <c r="R151" s="830"/>
      <c r="S151" s="830"/>
      <c r="T151" s="830"/>
      <c r="U151" s="830"/>
      <c r="V151" s="830"/>
      <c r="W151" s="830"/>
      <c r="X151" s="830"/>
      <c r="Y151" s="830"/>
      <c r="Z151" s="830"/>
      <c r="AA151" s="830"/>
      <c r="AB151" s="830"/>
      <c r="AC151" s="830"/>
      <c r="AD151" s="830"/>
      <c r="AE151" s="830"/>
      <c r="AF151" s="830"/>
      <c r="AG151" s="830"/>
      <c r="AH151" s="830"/>
      <c r="AI151" s="830"/>
      <c r="AJ151" s="830"/>
      <c r="AK151" s="509"/>
      <c r="AL151" s="494"/>
      <c r="AM151" s="500" t="b">
        <v>0</v>
      </c>
      <c r="AN151" s="1120"/>
      <c r="AO151" s="1120"/>
      <c r="AP151" s="1120"/>
      <c r="AQ151" s="1120"/>
      <c r="AR151" s="1120"/>
      <c r="AS151" s="1120"/>
      <c r="AT151" s="1120"/>
      <c r="AU151" s="1120"/>
      <c r="AV151" s="1120"/>
      <c r="AW151" s="1120"/>
      <c r="AX151" s="1120"/>
      <c r="AY151" s="1120"/>
    </row>
    <row r="152" spans="1:51" s="497" customFormat="1" ht="13.5" customHeight="1">
      <c r="A152" s="494"/>
      <c r="B152" s="846"/>
      <c r="C152" s="847"/>
      <c r="D152" s="847"/>
      <c r="E152" s="848"/>
      <c r="F152" s="506"/>
      <c r="G152" s="887" t="s">
        <v>58</v>
      </c>
      <c r="H152" s="887"/>
      <c r="I152" s="887"/>
      <c r="J152" s="887"/>
      <c r="K152" s="887"/>
      <c r="L152" s="887"/>
      <c r="M152" s="887"/>
      <c r="N152" s="887"/>
      <c r="O152" s="887"/>
      <c r="P152" s="887"/>
      <c r="Q152" s="887"/>
      <c r="R152" s="887"/>
      <c r="S152" s="887"/>
      <c r="T152" s="887"/>
      <c r="U152" s="887"/>
      <c r="V152" s="887"/>
      <c r="W152" s="887"/>
      <c r="X152" s="887"/>
      <c r="Y152" s="887"/>
      <c r="Z152" s="887"/>
      <c r="AA152" s="887"/>
      <c r="AB152" s="887"/>
      <c r="AC152" s="887"/>
      <c r="AD152" s="887"/>
      <c r="AE152" s="887"/>
      <c r="AF152" s="887"/>
      <c r="AG152" s="887"/>
      <c r="AH152" s="887"/>
      <c r="AI152" s="887"/>
      <c r="AJ152" s="887"/>
      <c r="AK152" s="888"/>
      <c r="AL152" s="494"/>
      <c r="AM152" s="500" t="b">
        <v>0</v>
      </c>
    </row>
    <row r="153" spans="1:51" s="497" customFormat="1" ht="13.5" customHeight="1">
      <c r="A153" s="494"/>
      <c r="B153" s="840" t="s">
        <v>2164</v>
      </c>
      <c r="C153" s="841"/>
      <c r="D153" s="841"/>
      <c r="E153" s="842"/>
      <c r="F153" s="507"/>
      <c r="G153" s="849" t="s">
        <v>59</v>
      </c>
      <c r="H153" s="849"/>
      <c r="I153" s="849"/>
      <c r="J153" s="849"/>
      <c r="K153" s="849"/>
      <c r="L153" s="849"/>
      <c r="M153" s="849"/>
      <c r="N153" s="849"/>
      <c r="O153" s="849"/>
      <c r="P153" s="849"/>
      <c r="Q153" s="849"/>
      <c r="R153" s="849"/>
      <c r="S153" s="849"/>
      <c r="T153" s="849"/>
      <c r="U153" s="849"/>
      <c r="V153" s="849"/>
      <c r="W153" s="849"/>
      <c r="X153" s="849"/>
      <c r="Y153" s="849"/>
      <c r="Z153" s="849"/>
      <c r="AA153" s="849"/>
      <c r="AB153" s="849"/>
      <c r="AC153" s="849"/>
      <c r="AD153" s="849"/>
      <c r="AE153" s="849"/>
      <c r="AF153" s="849"/>
      <c r="AG153" s="849"/>
      <c r="AH153" s="849"/>
      <c r="AI153" s="849"/>
      <c r="AJ153" s="849"/>
      <c r="AK153" s="505"/>
      <c r="AL153" s="494"/>
      <c r="AM153" s="500" t="b">
        <v>0</v>
      </c>
    </row>
    <row r="154" spans="1:51" s="497" customFormat="1" ht="21" customHeight="1">
      <c r="A154" s="494"/>
      <c r="B154" s="843"/>
      <c r="C154" s="844"/>
      <c r="D154" s="844"/>
      <c r="E154" s="845" t="b">
        <v>1</v>
      </c>
      <c r="F154" s="498"/>
      <c r="G154" s="830" t="s">
        <v>60</v>
      </c>
      <c r="H154" s="830"/>
      <c r="I154" s="830"/>
      <c r="J154" s="830"/>
      <c r="K154" s="830"/>
      <c r="L154" s="830"/>
      <c r="M154" s="830"/>
      <c r="N154" s="830"/>
      <c r="O154" s="830"/>
      <c r="P154" s="830"/>
      <c r="Q154" s="830"/>
      <c r="R154" s="830"/>
      <c r="S154" s="830"/>
      <c r="T154" s="830"/>
      <c r="U154" s="830"/>
      <c r="V154" s="830"/>
      <c r="W154" s="830"/>
      <c r="X154" s="830"/>
      <c r="Y154" s="830"/>
      <c r="Z154" s="830"/>
      <c r="AA154" s="830"/>
      <c r="AB154" s="830"/>
      <c r="AC154" s="830"/>
      <c r="AD154" s="830"/>
      <c r="AE154" s="830"/>
      <c r="AF154" s="830"/>
      <c r="AG154" s="830"/>
      <c r="AH154" s="830"/>
      <c r="AI154" s="830"/>
      <c r="AJ154" s="830"/>
      <c r="AK154" s="499"/>
      <c r="AL154" s="494"/>
      <c r="AM154" s="500" t="b">
        <v>0</v>
      </c>
      <c r="AN154" s="1120"/>
      <c r="AO154" s="1120"/>
      <c r="AP154" s="1120"/>
      <c r="AQ154" s="1120"/>
      <c r="AR154" s="1120"/>
      <c r="AS154" s="1120"/>
      <c r="AT154" s="1120"/>
      <c r="AU154" s="1120"/>
      <c r="AV154" s="1120"/>
      <c r="AW154" s="1120"/>
      <c r="AX154" s="1120"/>
      <c r="AY154" s="1120"/>
    </row>
    <row r="155" spans="1:51" s="497" customFormat="1" ht="13.5" customHeight="1">
      <c r="A155" s="494"/>
      <c r="B155" s="843"/>
      <c r="C155" s="844"/>
      <c r="D155" s="844"/>
      <c r="E155" s="845"/>
      <c r="F155" s="498"/>
      <c r="G155" s="830" t="s">
        <v>61</v>
      </c>
      <c r="H155" s="830"/>
      <c r="I155" s="830"/>
      <c r="J155" s="830"/>
      <c r="K155" s="830"/>
      <c r="L155" s="830"/>
      <c r="M155" s="830"/>
      <c r="N155" s="830"/>
      <c r="O155" s="830"/>
      <c r="P155" s="830"/>
      <c r="Q155" s="830"/>
      <c r="R155" s="830"/>
      <c r="S155" s="830"/>
      <c r="T155" s="830"/>
      <c r="U155" s="830"/>
      <c r="V155" s="830"/>
      <c r="W155" s="830"/>
      <c r="X155" s="830"/>
      <c r="Y155" s="830"/>
      <c r="Z155" s="830"/>
      <c r="AA155" s="830"/>
      <c r="AB155" s="830"/>
      <c r="AC155" s="830"/>
      <c r="AD155" s="830"/>
      <c r="AE155" s="830"/>
      <c r="AF155" s="830"/>
      <c r="AG155" s="830"/>
      <c r="AH155" s="830"/>
      <c r="AI155" s="830"/>
      <c r="AJ155" s="830"/>
      <c r="AK155" s="499"/>
      <c r="AL155" s="494"/>
      <c r="AM155" s="500" t="b">
        <v>0</v>
      </c>
      <c r="AN155" s="1120"/>
      <c r="AO155" s="1120"/>
      <c r="AP155" s="1120"/>
      <c r="AQ155" s="1120"/>
      <c r="AR155" s="1120"/>
      <c r="AS155" s="1120"/>
      <c r="AT155" s="1120"/>
      <c r="AU155" s="1120"/>
      <c r="AV155" s="1120"/>
      <c r="AW155" s="1120"/>
      <c r="AX155" s="1120"/>
      <c r="AY155" s="1120"/>
    </row>
    <row r="156" spans="1:51" s="497" customFormat="1" ht="13.5" customHeight="1">
      <c r="A156" s="494"/>
      <c r="B156" s="846"/>
      <c r="C156" s="847"/>
      <c r="D156" s="847"/>
      <c r="E156" s="848" t="b">
        <v>1</v>
      </c>
      <c r="F156" s="506"/>
      <c r="G156" s="887" t="s">
        <v>62</v>
      </c>
      <c r="H156" s="887"/>
      <c r="I156" s="887"/>
      <c r="J156" s="887"/>
      <c r="K156" s="887"/>
      <c r="L156" s="887"/>
      <c r="M156" s="887"/>
      <c r="N156" s="887"/>
      <c r="O156" s="887"/>
      <c r="P156" s="887"/>
      <c r="Q156" s="887"/>
      <c r="R156" s="887"/>
      <c r="S156" s="887"/>
      <c r="T156" s="887"/>
      <c r="U156" s="887"/>
      <c r="V156" s="887"/>
      <c r="W156" s="887"/>
      <c r="X156" s="887"/>
      <c r="Y156" s="887"/>
      <c r="Z156" s="887"/>
      <c r="AA156" s="887"/>
      <c r="AB156" s="887"/>
      <c r="AC156" s="887"/>
      <c r="AD156" s="887"/>
      <c r="AE156" s="887"/>
      <c r="AF156" s="887"/>
      <c r="AG156" s="887"/>
      <c r="AH156" s="887"/>
      <c r="AI156" s="887"/>
      <c r="AJ156" s="887"/>
      <c r="AK156" s="510"/>
      <c r="AL156" s="494"/>
      <c r="AM156" s="500" t="b">
        <v>0</v>
      </c>
    </row>
    <row r="157" spans="1:51" s="497" customFormat="1" ht="13.5" customHeight="1">
      <c r="A157" s="494"/>
      <c r="B157" s="840" t="s">
        <v>2165</v>
      </c>
      <c r="C157" s="841"/>
      <c r="D157" s="841"/>
      <c r="E157" s="842"/>
      <c r="F157" s="507"/>
      <c r="G157" s="849" t="s">
        <v>2180</v>
      </c>
      <c r="H157" s="849"/>
      <c r="I157" s="849"/>
      <c r="J157" s="849"/>
      <c r="K157" s="849"/>
      <c r="L157" s="849"/>
      <c r="M157" s="849"/>
      <c r="N157" s="849"/>
      <c r="O157" s="849"/>
      <c r="P157" s="849"/>
      <c r="Q157" s="849"/>
      <c r="R157" s="849"/>
      <c r="S157" s="849"/>
      <c r="T157" s="849"/>
      <c r="U157" s="849"/>
      <c r="V157" s="849"/>
      <c r="W157" s="849"/>
      <c r="X157" s="849"/>
      <c r="Y157" s="849"/>
      <c r="Z157" s="849"/>
      <c r="AA157" s="849"/>
      <c r="AB157" s="849"/>
      <c r="AC157" s="849"/>
      <c r="AD157" s="849"/>
      <c r="AE157" s="849"/>
      <c r="AF157" s="849"/>
      <c r="AG157" s="849"/>
      <c r="AH157" s="849"/>
      <c r="AI157" s="849"/>
      <c r="AJ157" s="849"/>
      <c r="AK157" s="1121"/>
      <c r="AL157" s="511"/>
      <c r="AM157" s="500" t="b">
        <v>0</v>
      </c>
      <c r="AN157"/>
      <c r="AO157"/>
      <c r="AP157"/>
    </row>
    <row r="158" spans="1:51" customFormat="1" ht="13.5" customHeight="1">
      <c r="A158" s="430"/>
      <c r="B158" s="843"/>
      <c r="C158" s="844"/>
      <c r="D158" s="844"/>
      <c r="E158" s="845"/>
      <c r="F158" s="498"/>
      <c r="G158" s="830" t="s">
        <v>63</v>
      </c>
      <c r="H158" s="830"/>
      <c r="I158" s="830"/>
      <c r="J158" s="830"/>
      <c r="K158" s="830"/>
      <c r="L158" s="830"/>
      <c r="M158" s="830"/>
      <c r="N158" s="830"/>
      <c r="O158" s="830"/>
      <c r="P158" s="830"/>
      <c r="Q158" s="830"/>
      <c r="R158" s="830"/>
      <c r="S158" s="830"/>
      <c r="T158" s="830"/>
      <c r="U158" s="830"/>
      <c r="V158" s="830"/>
      <c r="W158" s="830"/>
      <c r="X158" s="830"/>
      <c r="Y158" s="830"/>
      <c r="Z158" s="830"/>
      <c r="AA158" s="830"/>
      <c r="AB158" s="830"/>
      <c r="AC158" s="830"/>
      <c r="AD158" s="830"/>
      <c r="AE158" s="830"/>
      <c r="AF158" s="830"/>
      <c r="AG158" s="830"/>
      <c r="AH158" s="830"/>
      <c r="AI158" s="830"/>
      <c r="AJ158" s="830"/>
      <c r="AK158" s="499"/>
      <c r="AL158" s="494"/>
      <c r="AM158" s="500" t="b">
        <v>0</v>
      </c>
      <c r="AN158" s="1120"/>
      <c r="AO158" s="1120"/>
      <c r="AP158" s="1120"/>
      <c r="AQ158" s="1120"/>
      <c r="AR158" s="1120"/>
      <c r="AS158" s="1120"/>
      <c r="AT158" s="1120"/>
      <c r="AU158" s="1120"/>
      <c r="AV158" s="1120"/>
      <c r="AW158" s="1120"/>
      <c r="AX158" s="1120"/>
      <c r="AY158" s="1120"/>
    </row>
    <row r="159" spans="1:51" customFormat="1" ht="13.5" customHeight="1">
      <c r="A159" s="430"/>
      <c r="B159" s="843"/>
      <c r="C159" s="844"/>
      <c r="D159" s="844"/>
      <c r="E159" s="845"/>
      <c r="F159" s="498"/>
      <c r="G159" s="830" t="s">
        <v>2181</v>
      </c>
      <c r="H159" s="830"/>
      <c r="I159" s="830"/>
      <c r="J159" s="830"/>
      <c r="K159" s="830"/>
      <c r="L159" s="830"/>
      <c r="M159" s="830"/>
      <c r="N159" s="830"/>
      <c r="O159" s="830"/>
      <c r="P159" s="830"/>
      <c r="Q159" s="830"/>
      <c r="R159" s="830"/>
      <c r="S159" s="830"/>
      <c r="T159" s="830"/>
      <c r="U159" s="830"/>
      <c r="V159" s="830"/>
      <c r="W159" s="830"/>
      <c r="X159" s="830"/>
      <c r="Y159" s="830"/>
      <c r="Z159" s="830"/>
      <c r="AA159" s="830"/>
      <c r="AB159" s="830"/>
      <c r="AC159" s="830"/>
      <c r="AD159" s="830"/>
      <c r="AE159" s="830"/>
      <c r="AF159" s="830"/>
      <c r="AG159" s="830"/>
      <c r="AH159" s="830"/>
      <c r="AI159" s="830"/>
      <c r="AJ159" s="830"/>
      <c r="AK159" s="499"/>
      <c r="AL159" s="494"/>
      <c r="AM159" s="500" t="b">
        <v>0</v>
      </c>
      <c r="AN159" s="1120"/>
      <c r="AO159" s="1120"/>
      <c r="AP159" s="1120"/>
      <c r="AQ159" s="1120"/>
      <c r="AR159" s="1120"/>
      <c r="AS159" s="1120"/>
      <c r="AT159" s="1120"/>
      <c r="AU159" s="1120"/>
      <c r="AV159" s="1120"/>
      <c r="AW159" s="1120"/>
      <c r="AX159" s="1120"/>
      <c r="AY159" s="1120"/>
    </row>
    <row r="160" spans="1:51" customFormat="1" ht="13.5" customHeight="1" thickBot="1">
      <c r="A160" s="430"/>
      <c r="B160" s="846"/>
      <c r="C160" s="847"/>
      <c r="D160" s="847"/>
      <c r="E160" s="848" t="b">
        <v>1</v>
      </c>
      <c r="F160" s="512"/>
      <c r="G160" s="1122" t="s">
        <v>2182</v>
      </c>
      <c r="H160" s="1122"/>
      <c r="I160" s="1122"/>
      <c r="J160" s="1122"/>
      <c r="K160" s="1122"/>
      <c r="L160" s="1122"/>
      <c r="M160" s="1122"/>
      <c r="N160" s="1122"/>
      <c r="O160" s="1122"/>
      <c r="P160" s="1122"/>
      <c r="Q160" s="1122"/>
      <c r="R160" s="1122"/>
      <c r="S160" s="1122"/>
      <c r="T160" s="1122"/>
      <c r="U160" s="1122"/>
      <c r="V160" s="1122"/>
      <c r="W160" s="1122"/>
      <c r="X160" s="1122"/>
      <c r="Y160" s="1122"/>
      <c r="Z160" s="1122"/>
      <c r="AA160" s="1122"/>
      <c r="AB160" s="1122"/>
      <c r="AC160" s="1122"/>
      <c r="AD160" s="1122"/>
      <c r="AE160" s="1122"/>
      <c r="AF160" s="1122"/>
      <c r="AG160" s="1122"/>
      <c r="AH160" s="1122"/>
      <c r="AI160" s="1122"/>
      <c r="AJ160" s="1122"/>
      <c r="AK160" s="513"/>
      <c r="AL160" s="430"/>
      <c r="AM160" s="84" t="b">
        <v>0</v>
      </c>
    </row>
    <row r="161" spans="1:53" ht="12.75" customHeight="1">
      <c r="A161" s="85"/>
      <c r="B161" s="192"/>
      <c r="C161" s="428"/>
      <c r="D161" s="428"/>
      <c r="E161" s="428"/>
      <c r="F161" s="428"/>
      <c r="G161" s="428"/>
      <c r="H161" s="428"/>
      <c r="I161" s="428"/>
      <c r="J161" s="428"/>
      <c r="K161" s="428"/>
      <c r="L161" s="428"/>
      <c r="M161" s="428"/>
      <c r="N161" s="428"/>
      <c r="O161" s="428"/>
      <c r="P161" s="428"/>
      <c r="Q161" s="428"/>
      <c r="R161" s="428"/>
      <c r="S161" s="428"/>
      <c r="T161" s="428"/>
      <c r="U161" s="428"/>
      <c r="V161" s="428"/>
      <c r="W161" s="428"/>
      <c r="X161" s="428"/>
      <c r="Y161" s="428"/>
      <c r="Z161" s="428"/>
      <c r="AA161" s="428"/>
      <c r="AB161" s="428"/>
      <c r="AC161" s="428"/>
      <c r="AD161" s="428"/>
      <c r="AE161" s="428"/>
      <c r="AF161" s="428"/>
      <c r="AG161" s="428"/>
      <c r="AH161" s="428"/>
      <c r="AI161" s="428"/>
      <c r="AJ161" s="428"/>
      <c r="AK161" s="428"/>
      <c r="AL161" s="85"/>
      <c r="AT161" s="97"/>
      <c r="AU161" s="97"/>
      <c r="AV161" s="97"/>
      <c r="AW161" s="97"/>
      <c r="AX161" s="97"/>
    </row>
    <row r="162" spans="1:53" ht="18.75" customHeight="1">
      <c r="A162" s="85"/>
      <c r="B162" s="295" t="s">
        <v>2089</v>
      </c>
      <c r="C162" s="296"/>
      <c r="D162" s="296"/>
      <c r="E162" s="296"/>
      <c r="F162" s="296"/>
      <c r="G162" s="296"/>
      <c r="H162" s="296"/>
      <c r="I162" s="296"/>
      <c r="J162" s="296"/>
      <c r="K162" s="296"/>
      <c r="L162" s="296"/>
      <c r="M162" s="296"/>
      <c r="N162" s="296"/>
      <c r="O162" s="296"/>
      <c r="P162" s="296"/>
      <c r="Q162" s="296"/>
      <c r="R162" s="297"/>
      <c r="S162" s="297"/>
      <c r="T162" s="297"/>
      <c r="U162" s="297"/>
      <c r="V162" s="297"/>
      <c r="W162" s="297"/>
      <c r="X162" s="297"/>
      <c r="Y162" s="297"/>
      <c r="Z162" s="297"/>
      <c r="AA162" s="297"/>
      <c r="AB162" s="297"/>
      <c r="AC162" s="297"/>
      <c r="AD162" s="297"/>
      <c r="AE162" s="297"/>
      <c r="AF162" s="297"/>
      <c r="AG162" s="297"/>
      <c r="AH162" s="297"/>
      <c r="AI162" s="297"/>
      <c r="AJ162" s="298"/>
      <c r="AK162" s="136"/>
      <c r="AL162" s="85"/>
      <c r="AM162" s="299"/>
      <c r="AY162" s="97"/>
    </row>
    <row r="163" spans="1:53" s="91" customFormat="1" ht="63.75" customHeight="1">
      <c r="A163" s="90"/>
      <c r="B163" s="835"/>
      <c r="C163" s="836"/>
      <c r="D163" s="836"/>
      <c r="E163" s="836"/>
      <c r="F163" s="836"/>
      <c r="G163" s="836"/>
      <c r="H163" s="836"/>
      <c r="I163" s="836"/>
      <c r="J163" s="836"/>
      <c r="K163" s="836"/>
      <c r="L163" s="836"/>
      <c r="M163" s="836"/>
      <c r="N163" s="836"/>
      <c r="O163" s="836"/>
      <c r="P163" s="836"/>
      <c r="Q163" s="836"/>
      <c r="R163" s="836"/>
      <c r="S163" s="836"/>
      <c r="T163" s="836"/>
      <c r="U163" s="836"/>
      <c r="V163" s="836"/>
      <c r="W163" s="836"/>
      <c r="X163" s="836"/>
      <c r="Y163" s="836"/>
      <c r="Z163" s="836"/>
      <c r="AA163" s="836"/>
      <c r="AB163" s="836"/>
      <c r="AC163" s="836"/>
      <c r="AD163" s="836"/>
      <c r="AE163" s="836"/>
      <c r="AF163" s="836"/>
      <c r="AG163" s="836"/>
      <c r="AH163" s="836"/>
      <c r="AI163" s="836"/>
      <c r="AJ163" s="836"/>
      <c r="AK163" s="837"/>
      <c r="AL163" s="300"/>
      <c r="AM163" s="87"/>
      <c r="AN163" s="301"/>
      <c r="AO163" s="301"/>
      <c r="AP163" s="301"/>
      <c r="AQ163" s="301"/>
      <c r="AR163" s="301"/>
      <c r="AS163" s="301"/>
      <c r="AT163" s="301"/>
      <c r="AU163" s="301"/>
      <c r="AV163" s="301"/>
      <c r="AW163" s="301"/>
      <c r="AX163" s="301"/>
      <c r="AY163" s="301"/>
      <c r="AZ163" s="301"/>
      <c r="BA163" s="301"/>
    </row>
    <row r="164" spans="1:53" s="91" customFormat="1" ht="7.5" customHeight="1">
      <c r="A164" s="90"/>
      <c r="B164" s="105"/>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90"/>
      <c r="AM164" s="87"/>
      <c r="AN164" s="301"/>
      <c r="AO164" s="301"/>
      <c r="AP164" s="301"/>
      <c r="AQ164" s="301"/>
      <c r="AR164" s="301"/>
      <c r="AS164" s="301"/>
      <c r="AT164" s="301"/>
      <c r="AU164" s="301"/>
      <c r="AV164" s="301"/>
      <c r="AW164" s="301"/>
      <c r="AX164" s="301"/>
      <c r="AY164" s="301"/>
      <c r="AZ164" s="301"/>
      <c r="BA164" s="301"/>
    </row>
    <row r="165" spans="1:53" s="91" customFormat="1">
      <c r="A165" s="90"/>
      <c r="B165" s="302" t="s">
        <v>14</v>
      </c>
      <c r="C165" s="190" t="s">
        <v>17</v>
      </c>
      <c r="D165" s="105"/>
      <c r="E165" s="193"/>
      <c r="F165" s="105"/>
      <c r="G165" s="105"/>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06"/>
      <c r="AL165" s="90"/>
      <c r="AM165" s="87"/>
      <c r="AN165" s="148"/>
      <c r="AO165" s="148"/>
      <c r="AP165" s="148"/>
      <c r="AQ165" s="148"/>
      <c r="AR165" s="148"/>
      <c r="AS165" s="148"/>
      <c r="AT165" s="149"/>
      <c r="AU165" s="149"/>
      <c r="AV165" s="149"/>
      <c r="AW165" s="149"/>
      <c r="AX165" s="149"/>
      <c r="AY165" s="148"/>
      <c r="AZ165" s="148"/>
      <c r="BA165" s="148"/>
    </row>
    <row r="166" spans="1:53" ht="22.5" customHeight="1" thickBot="1">
      <c r="A166" s="85"/>
      <c r="B166" s="192" t="s">
        <v>14</v>
      </c>
      <c r="C166" s="866" t="s">
        <v>2183</v>
      </c>
      <c r="D166" s="866"/>
      <c r="E166" s="866"/>
      <c r="F166" s="866"/>
      <c r="G166" s="866"/>
      <c r="H166" s="866"/>
      <c r="I166" s="866"/>
      <c r="J166" s="866"/>
      <c r="K166" s="866"/>
      <c r="L166" s="866"/>
      <c r="M166" s="866"/>
      <c r="N166" s="866"/>
      <c r="O166" s="866"/>
      <c r="P166" s="866"/>
      <c r="Q166" s="866"/>
      <c r="R166" s="866"/>
      <c r="S166" s="866"/>
      <c r="T166" s="866"/>
      <c r="U166" s="866"/>
      <c r="V166" s="866"/>
      <c r="W166" s="866"/>
      <c r="X166" s="866"/>
      <c r="Y166" s="866"/>
      <c r="Z166" s="866"/>
      <c r="AA166" s="866"/>
      <c r="AB166" s="866"/>
      <c r="AC166" s="866"/>
      <c r="AD166" s="866"/>
      <c r="AE166" s="866"/>
      <c r="AF166" s="866"/>
      <c r="AG166" s="866"/>
      <c r="AH166" s="866"/>
      <c r="AI166" s="866"/>
      <c r="AJ166" s="866"/>
      <c r="AK166" s="866"/>
      <c r="AL166" s="85"/>
      <c r="AN166" s="147"/>
      <c r="AO166" s="147"/>
      <c r="AP166" s="147"/>
      <c r="AQ166" s="147"/>
      <c r="AR166" s="147"/>
      <c r="AS166" s="147"/>
      <c r="AT166" s="157"/>
      <c r="AU166" s="157"/>
      <c r="AV166" s="157"/>
      <c r="AW166" s="157"/>
      <c r="AX166" s="157"/>
      <c r="AY166" s="147"/>
      <c r="AZ166" s="147"/>
      <c r="BA166" s="147"/>
    </row>
    <row r="167" spans="1:53" s="91" customFormat="1" ht="15.75" customHeight="1" thickBot="1">
      <c r="A167" s="90"/>
      <c r="B167" s="105"/>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c r="AA167" s="260"/>
      <c r="AB167" s="260"/>
      <c r="AC167" s="260"/>
      <c r="AD167" s="260"/>
      <c r="AE167" s="260"/>
      <c r="AF167" s="260"/>
      <c r="AG167" s="260"/>
      <c r="AH167" s="260"/>
      <c r="AI167" s="260"/>
      <c r="AJ167" s="260"/>
      <c r="AK167" s="266" t="str">
        <f>IF(COUNTA(E171,H171,K171,T172,AA172)=5,"○","×")</f>
        <v>×</v>
      </c>
      <c r="AL167" s="90"/>
      <c r="AM167" s="87"/>
      <c r="AN167" s="301"/>
      <c r="AO167" s="301"/>
      <c r="AP167" s="301"/>
      <c r="AQ167" s="301"/>
      <c r="AR167" s="301"/>
      <c r="AS167" s="301"/>
      <c r="AT167" s="301"/>
      <c r="AU167" s="301"/>
      <c r="AV167" s="301"/>
      <c r="AW167" s="301"/>
      <c r="AX167" s="301"/>
      <c r="AY167" s="301"/>
      <c r="AZ167" s="301"/>
      <c r="BA167" s="301"/>
    </row>
    <row r="168" spans="1:53" ht="5.25" customHeight="1">
      <c r="A168" s="85"/>
      <c r="B168" s="303"/>
      <c r="C168" s="304"/>
      <c r="D168" s="304"/>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5"/>
      <c r="AL168" s="85"/>
      <c r="AN168" s="147"/>
      <c r="AO168" s="147"/>
      <c r="AP168" s="147"/>
      <c r="AQ168" s="147"/>
      <c r="AR168" s="147"/>
      <c r="AS168" s="147"/>
      <c r="AT168" s="147"/>
      <c r="AU168" s="147"/>
      <c r="AV168" s="147"/>
      <c r="AW168" s="147"/>
      <c r="AX168" s="147"/>
      <c r="AY168" s="157"/>
      <c r="AZ168" s="147"/>
      <c r="BA168" s="147"/>
    </row>
    <row r="169" spans="1:53" ht="67.5" customHeight="1">
      <c r="A169" s="85"/>
      <c r="B169" s="306" t="s">
        <v>46</v>
      </c>
      <c r="C169" s="883" t="s">
        <v>2167</v>
      </c>
      <c r="D169" s="883"/>
      <c r="E169" s="883"/>
      <c r="F169" s="883"/>
      <c r="G169" s="883"/>
      <c r="H169" s="883"/>
      <c r="I169" s="883"/>
      <c r="J169" s="883"/>
      <c r="K169" s="883"/>
      <c r="L169" s="883"/>
      <c r="M169" s="883"/>
      <c r="N169" s="883"/>
      <c r="O169" s="883"/>
      <c r="P169" s="883"/>
      <c r="Q169" s="883"/>
      <c r="R169" s="883"/>
      <c r="S169" s="883"/>
      <c r="T169" s="883"/>
      <c r="U169" s="883"/>
      <c r="V169" s="883"/>
      <c r="W169" s="883"/>
      <c r="X169" s="883"/>
      <c r="Y169" s="883"/>
      <c r="Z169" s="883"/>
      <c r="AA169" s="883"/>
      <c r="AB169" s="883"/>
      <c r="AC169" s="883"/>
      <c r="AD169" s="883"/>
      <c r="AE169" s="883"/>
      <c r="AF169" s="883"/>
      <c r="AG169" s="883"/>
      <c r="AH169" s="883"/>
      <c r="AI169" s="883"/>
      <c r="AJ169" s="883"/>
      <c r="AK169" s="307"/>
      <c r="AL169" s="85"/>
      <c r="AN169" s="147"/>
      <c r="AO169" s="147"/>
      <c r="AP169" s="147"/>
      <c r="AQ169" s="147"/>
      <c r="AR169" s="147"/>
      <c r="AS169" s="147"/>
      <c r="AT169" s="147"/>
      <c r="AU169" s="147"/>
      <c r="AV169" s="147"/>
      <c r="AW169" s="147"/>
      <c r="AX169" s="147"/>
      <c r="AY169" s="147"/>
      <c r="AZ169" s="147"/>
      <c r="BA169" s="147"/>
    </row>
    <row r="170" spans="1:53" ht="7.5" customHeight="1">
      <c r="A170" s="85"/>
      <c r="B170" s="306"/>
      <c r="C170" s="135"/>
      <c r="D170" s="308"/>
      <c r="E170" s="308"/>
      <c r="F170" s="308"/>
      <c r="G170" s="308"/>
      <c r="H170" s="308"/>
      <c r="I170" s="308"/>
      <c r="J170" s="308"/>
      <c r="K170" s="308"/>
      <c r="L170" s="308"/>
      <c r="M170" s="308"/>
      <c r="N170" s="308"/>
      <c r="O170" s="308"/>
      <c r="P170" s="308"/>
      <c r="Q170" s="308"/>
      <c r="R170" s="308"/>
      <c r="S170" s="308"/>
      <c r="T170" s="308"/>
      <c r="U170" s="308"/>
      <c r="V170" s="308"/>
      <c r="W170" s="308"/>
      <c r="X170" s="308"/>
      <c r="Y170" s="308"/>
      <c r="Z170" s="308"/>
      <c r="AA170" s="308"/>
      <c r="AB170" s="308"/>
      <c r="AC170" s="308"/>
      <c r="AD170" s="308"/>
      <c r="AE170" s="308"/>
      <c r="AF170" s="308"/>
      <c r="AG170" s="308"/>
      <c r="AH170" s="308"/>
      <c r="AI170" s="308"/>
      <c r="AJ170" s="308"/>
      <c r="AK170" s="307"/>
      <c r="AL170" s="85"/>
    </row>
    <row r="171" spans="1:53" s="314" customFormat="1" ht="19.5" customHeight="1">
      <c r="A171" s="309"/>
      <c r="B171" s="310"/>
      <c r="C171" s="311" t="s">
        <v>9</v>
      </c>
      <c r="D171" s="311"/>
      <c r="E171" s="877"/>
      <c r="F171" s="878"/>
      <c r="G171" s="311" t="s">
        <v>2</v>
      </c>
      <c r="H171" s="877"/>
      <c r="I171" s="878"/>
      <c r="J171" s="311" t="s">
        <v>3</v>
      </c>
      <c r="K171" s="877"/>
      <c r="L171" s="878"/>
      <c r="M171" s="311" t="s">
        <v>5</v>
      </c>
      <c r="N171" s="308"/>
      <c r="O171" s="879" t="s">
        <v>22</v>
      </c>
      <c r="P171" s="879"/>
      <c r="Q171" s="879"/>
      <c r="R171" s="870" t="str">
        <f>IF(H7="","",H7)</f>
        <v/>
      </c>
      <c r="S171" s="870"/>
      <c r="T171" s="870"/>
      <c r="U171" s="870"/>
      <c r="V171" s="870"/>
      <c r="W171" s="870"/>
      <c r="X171" s="870"/>
      <c r="Y171" s="870"/>
      <c r="Z171" s="870"/>
      <c r="AA171" s="870"/>
      <c r="AB171" s="870"/>
      <c r="AC171" s="870"/>
      <c r="AD171" s="870"/>
      <c r="AE171" s="870"/>
      <c r="AF171" s="870"/>
      <c r="AG171" s="870"/>
      <c r="AH171" s="870"/>
      <c r="AI171" s="870"/>
      <c r="AJ171" s="312"/>
      <c r="AK171" s="313"/>
      <c r="AL171" s="309"/>
      <c r="AM171" s="87"/>
    </row>
    <row r="172" spans="1:53" s="314" customFormat="1" ht="15.75" customHeight="1">
      <c r="A172" s="309"/>
      <c r="B172" s="310"/>
      <c r="C172" s="315"/>
      <c r="D172" s="311"/>
      <c r="E172" s="311"/>
      <c r="F172" s="311"/>
      <c r="G172" s="311"/>
      <c r="H172" s="311"/>
      <c r="I172" s="311"/>
      <c r="J172" s="311"/>
      <c r="K172" s="311"/>
      <c r="L172" s="311"/>
      <c r="M172" s="311"/>
      <c r="N172" s="311"/>
      <c r="O172" s="889" t="s">
        <v>74</v>
      </c>
      <c r="P172" s="889"/>
      <c r="Q172" s="889"/>
      <c r="R172" s="890" t="s">
        <v>32</v>
      </c>
      <c r="S172" s="890"/>
      <c r="T172" s="876"/>
      <c r="U172" s="876"/>
      <c r="V172" s="876"/>
      <c r="W172" s="876"/>
      <c r="X172" s="876"/>
      <c r="Y172" s="875" t="s">
        <v>33</v>
      </c>
      <c r="Z172" s="875"/>
      <c r="AA172" s="876"/>
      <c r="AB172" s="876"/>
      <c r="AC172" s="876"/>
      <c r="AD172" s="876"/>
      <c r="AE172" s="876"/>
      <c r="AF172" s="876"/>
      <c r="AG172" s="876"/>
      <c r="AH172" s="876"/>
      <c r="AI172" s="876"/>
      <c r="AJ172" s="316"/>
      <c r="AK172" s="317"/>
      <c r="AL172" s="309"/>
      <c r="AM172" s="87"/>
    </row>
    <row r="173" spans="1:53" ht="7.5" customHeight="1" thickBot="1">
      <c r="A173" s="85"/>
      <c r="B173" s="318"/>
      <c r="C173" s="319"/>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320"/>
      <c r="AE173" s="320"/>
      <c r="AF173" s="320"/>
      <c r="AG173" s="320"/>
      <c r="AH173" s="320"/>
      <c r="AI173" s="320"/>
      <c r="AJ173" s="320"/>
      <c r="AK173" s="321"/>
      <c r="AL173" s="85"/>
    </row>
    <row r="174" spans="1:53" ht="7.5" customHeight="1">
      <c r="A174" s="85"/>
      <c r="B174" s="86"/>
      <c r="C174" s="311"/>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5"/>
    </row>
    <row r="175" spans="1:53" ht="14.4">
      <c r="A175" s="85"/>
      <c r="B175" s="322" t="s">
        <v>79</v>
      </c>
      <c r="C175" s="323"/>
      <c r="D175" s="90"/>
      <c r="E175" s="90"/>
      <c r="F175" s="89" t="s">
        <v>81</v>
      </c>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2" t="s">
        <v>69</v>
      </c>
      <c r="C176" s="150" t="s">
        <v>1952</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row>
    <row r="177" spans="1:39">
      <c r="A177" s="85"/>
      <c r="B177" s="302" t="s">
        <v>14</v>
      </c>
      <c r="C177" s="150" t="s">
        <v>1951</v>
      </c>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85"/>
    </row>
    <row r="178" spans="1:39" ht="8.25" customHeight="1">
      <c r="A178" s="85"/>
      <c r="B178" s="89"/>
      <c r="C178" s="323"/>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row>
    <row r="179" spans="1:39">
      <c r="A179" s="85"/>
      <c r="B179" s="850" t="s">
        <v>1953</v>
      </c>
      <c r="C179" s="850"/>
      <c r="D179" s="850"/>
      <c r="E179" s="850"/>
      <c r="F179" s="850"/>
      <c r="G179" s="850"/>
      <c r="H179" s="850"/>
      <c r="I179" s="850"/>
      <c r="J179" s="850"/>
      <c r="K179" s="850"/>
      <c r="L179" s="850"/>
      <c r="M179" s="850"/>
      <c r="N179" s="850"/>
      <c r="O179" s="850"/>
      <c r="P179" s="850"/>
      <c r="Q179" s="850"/>
      <c r="R179" s="850"/>
      <c r="S179" s="850"/>
      <c r="T179" s="850"/>
      <c r="U179" s="850"/>
      <c r="V179" s="850"/>
      <c r="W179" s="850"/>
      <c r="X179" s="850"/>
      <c r="Y179" s="850"/>
      <c r="Z179" s="850"/>
      <c r="AA179" s="850"/>
      <c r="AB179" s="850"/>
      <c r="AC179" s="850"/>
      <c r="AD179" s="850"/>
      <c r="AE179" s="850"/>
      <c r="AF179" s="850"/>
      <c r="AG179" s="850"/>
      <c r="AH179" s="850"/>
      <c r="AI179" s="850"/>
      <c r="AJ179" s="850"/>
      <c r="AK179" s="850"/>
      <c r="AL179" s="85"/>
    </row>
    <row r="180" spans="1:39">
      <c r="A180" s="85"/>
      <c r="B180" s="838" t="s">
        <v>83</v>
      </c>
      <c r="C180" s="851" t="s">
        <v>1957</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24" t="str">
        <f>Y21</f>
        <v>○</v>
      </c>
      <c r="AL180" s="85"/>
    </row>
    <row r="181" spans="1:39">
      <c r="A181" s="85"/>
      <c r="B181" s="839"/>
      <c r="C181" s="880" t="s">
        <v>2059</v>
      </c>
      <c r="D181" s="881"/>
      <c r="E181" s="881"/>
      <c r="F181" s="881"/>
      <c r="G181" s="881"/>
      <c r="H181" s="881"/>
      <c r="I181" s="881"/>
      <c r="J181" s="881"/>
      <c r="K181" s="881"/>
      <c r="L181" s="881"/>
      <c r="M181" s="881"/>
      <c r="N181" s="881"/>
      <c r="O181" s="881"/>
      <c r="P181" s="881"/>
      <c r="Q181" s="881"/>
      <c r="R181" s="881"/>
      <c r="S181" s="881"/>
      <c r="T181" s="881"/>
      <c r="U181" s="881"/>
      <c r="V181" s="881"/>
      <c r="W181" s="881"/>
      <c r="X181" s="881"/>
      <c r="Y181" s="881"/>
      <c r="Z181" s="881"/>
      <c r="AA181" s="881"/>
      <c r="AB181" s="881"/>
      <c r="AC181" s="881"/>
      <c r="AD181" s="881"/>
      <c r="AE181" s="881"/>
      <c r="AF181" s="881"/>
      <c r="AG181" s="881"/>
      <c r="AH181" s="881"/>
      <c r="AI181" s="881"/>
      <c r="AJ181" s="882"/>
      <c r="AK181" s="324" t="str">
        <f>IF(Y25="○","○",IF(AA25="○","○",""))</f>
        <v/>
      </c>
      <c r="AL181" s="85"/>
    </row>
    <row r="182" spans="1:39">
      <c r="A182" s="85"/>
      <c r="B182" s="325" t="s">
        <v>82</v>
      </c>
      <c r="C182" s="854" t="s">
        <v>1958</v>
      </c>
      <c r="D182" s="855"/>
      <c r="E182" s="855"/>
      <c r="F182" s="855"/>
      <c r="G182" s="855"/>
      <c r="H182" s="855"/>
      <c r="I182" s="855"/>
      <c r="J182" s="855"/>
      <c r="K182" s="855"/>
      <c r="L182" s="855"/>
      <c r="M182" s="855"/>
      <c r="N182" s="855"/>
      <c r="O182" s="855"/>
      <c r="P182" s="855"/>
      <c r="Q182" s="855"/>
      <c r="R182" s="855"/>
      <c r="S182" s="855"/>
      <c r="T182" s="855"/>
      <c r="U182" s="855"/>
      <c r="V182" s="855"/>
      <c r="W182" s="855"/>
      <c r="X182" s="855"/>
      <c r="Y182" s="855"/>
      <c r="Z182" s="855"/>
      <c r="AA182" s="855"/>
      <c r="AB182" s="855"/>
      <c r="AC182" s="855"/>
      <c r="AD182" s="855"/>
      <c r="AE182" s="855"/>
      <c r="AF182" s="855"/>
      <c r="AG182" s="855"/>
      <c r="AH182" s="855"/>
      <c r="AI182" s="855"/>
      <c r="AJ182" s="856"/>
      <c r="AK182" s="324" t="str">
        <f>Y36</f>
        <v>○</v>
      </c>
      <c r="AL182" s="85"/>
    </row>
    <row r="183" spans="1:39" ht="9"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c r="AH183" s="85"/>
      <c r="AI183" s="85"/>
      <c r="AJ183" s="85"/>
      <c r="AK183" s="85"/>
      <c r="AL183" s="85"/>
    </row>
    <row r="184" spans="1:39">
      <c r="A184" s="85"/>
      <c r="B184" s="850" t="s">
        <v>1954</v>
      </c>
      <c r="C184" s="850"/>
      <c r="D184" s="850"/>
      <c r="E184" s="850"/>
      <c r="F184" s="850"/>
      <c r="G184" s="850"/>
      <c r="H184" s="850"/>
      <c r="I184" s="850"/>
      <c r="J184" s="850"/>
      <c r="K184" s="850"/>
      <c r="L184" s="850"/>
      <c r="M184" s="850"/>
      <c r="N184" s="850"/>
      <c r="O184" s="850"/>
      <c r="P184" s="850"/>
      <c r="Q184" s="850"/>
      <c r="R184" s="850"/>
      <c r="S184" s="850"/>
      <c r="T184" s="850"/>
      <c r="U184" s="850"/>
      <c r="V184" s="850"/>
      <c r="W184" s="850"/>
      <c r="X184" s="850"/>
      <c r="Y184" s="850"/>
      <c r="Z184" s="850"/>
      <c r="AA184" s="850"/>
      <c r="AB184" s="850"/>
      <c r="AC184" s="850"/>
      <c r="AD184" s="850"/>
      <c r="AE184" s="850"/>
      <c r="AF184" s="850"/>
      <c r="AG184" s="850"/>
      <c r="AH184" s="850"/>
      <c r="AI184" s="850"/>
      <c r="AJ184" s="850"/>
      <c r="AK184" s="850"/>
      <c r="AL184" s="85"/>
    </row>
    <row r="185" spans="1:39" ht="13.5" customHeight="1">
      <c r="A185" s="85"/>
      <c r="B185" s="326" t="s">
        <v>83</v>
      </c>
      <c r="C185" s="851" t="s">
        <v>1959</v>
      </c>
      <c r="D185" s="852"/>
      <c r="E185" s="852"/>
      <c r="F185" s="852"/>
      <c r="G185" s="852"/>
      <c r="H185" s="852"/>
      <c r="I185" s="1062"/>
      <c r="J185" s="871" t="s">
        <v>1968</v>
      </c>
      <c r="K185" s="871"/>
      <c r="L185" s="871"/>
      <c r="M185" s="871"/>
      <c r="N185" s="871"/>
      <c r="O185" s="871"/>
      <c r="P185" s="871"/>
      <c r="Q185" s="871"/>
      <c r="R185" s="871"/>
      <c r="S185" s="871"/>
      <c r="T185" s="871"/>
      <c r="U185" s="871"/>
      <c r="V185" s="871"/>
      <c r="W185" s="871"/>
      <c r="X185" s="871"/>
      <c r="Y185" s="871"/>
      <c r="Z185" s="871"/>
      <c r="AA185" s="871"/>
      <c r="AB185" s="871"/>
      <c r="AC185" s="871"/>
      <c r="AD185" s="871"/>
      <c r="AE185" s="871"/>
      <c r="AF185" s="871"/>
      <c r="AG185" s="871"/>
      <c r="AH185" s="871"/>
      <c r="AI185" s="871"/>
      <c r="AJ185" s="872"/>
      <c r="AK185" s="324" t="str">
        <f>AH61</f>
        <v/>
      </c>
      <c r="AL185" s="85"/>
    </row>
    <row r="186" spans="1:39" ht="27.75" customHeight="1">
      <c r="A186" s="85"/>
      <c r="B186" s="829" t="s">
        <v>82</v>
      </c>
      <c r="C186" s="871" t="s">
        <v>1960</v>
      </c>
      <c r="D186" s="871"/>
      <c r="E186" s="871"/>
      <c r="F186" s="871"/>
      <c r="G186" s="871"/>
      <c r="H186" s="871"/>
      <c r="I186" s="871"/>
      <c r="J186" s="873" t="s">
        <v>1961</v>
      </c>
      <c r="K186" s="873"/>
      <c r="L186" s="873"/>
      <c r="M186" s="873"/>
      <c r="N186" s="873"/>
      <c r="O186" s="873"/>
      <c r="P186" s="873"/>
      <c r="Q186" s="873"/>
      <c r="R186" s="873"/>
      <c r="S186" s="873"/>
      <c r="T186" s="873"/>
      <c r="U186" s="873"/>
      <c r="V186" s="873"/>
      <c r="W186" s="873"/>
      <c r="X186" s="873"/>
      <c r="Y186" s="873"/>
      <c r="Z186" s="873"/>
      <c r="AA186" s="873"/>
      <c r="AB186" s="873"/>
      <c r="AC186" s="873"/>
      <c r="AD186" s="873"/>
      <c r="AE186" s="873"/>
      <c r="AF186" s="873"/>
      <c r="AG186" s="873"/>
      <c r="AH186" s="873"/>
      <c r="AI186" s="873"/>
      <c r="AJ186" s="874"/>
      <c r="AK186" s="324" t="str">
        <f>AB67</f>
        <v/>
      </c>
      <c r="AL186" s="85"/>
    </row>
    <row r="187" spans="1:39" ht="27" customHeight="1">
      <c r="A187" s="85"/>
      <c r="B187" s="829"/>
      <c r="C187" s="871"/>
      <c r="D187" s="871"/>
      <c r="E187" s="871"/>
      <c r="F187" s="871"/>
      <c r="G187" s="871"/>
      <c r="H187" s="871"/>
      <c r="I187" s="871"/>
      <c r="J187" s="873" t="s">
        <v>1969</v>
      </c>
      <c r="K187" s="873"/>
      <c r="L187" s="873"/>
      <c r="M187" s="873"/>
      <c r="N187" s="873"/>
      <c r="O187" s="873"/>
      <c r="P187" s="873"/>
      <c r="Q187" s="873"/>
      <c r="R187" s="873"/>
      <c r="S187" s="873"/>
      <c r="T187" s="873"/>
      <c r="U187" s="873"/>
      <c r="V187" s="873"/>
      <c r="W187" s="873"/>
      <c r="X187" s="873"/>
      <c r="Y187" s="873"/>
      <c r="Z187" s="873"/>
      <c r="AA187" s="873"/>
      <c r="AB187" s="873"/>
      <c r="AC187" s="873"/>
      <c r="AD187" s="873"/>
      <c r="AE187" s="873"/>
      <c r="AF187" s="873"/>
      <c r="AG187" s="873"/>
      <c r="AH187" s="873"/>
      <c r="AI187" s="873"/>
      <c r="AJ187" s="874"/>
      <c r="AK187" s="324" t="str">
        <f>AC71</f>
        <v/>
      </c>
      <c r="AL187" s="85"/>
    </row>
    <row r="188" spans="1:39">
      <c r="A188" s="85"/>
      <c r="B188" s="829"/>
      <c r="C188" s="871"/>
      <c r="D188" s="871"/>
      <c r="E188" s="871"/>
      <c r="F188" s="871"/>
      <c r="G188" s="871"/>
      <c r="H188" s="871"/>
      <c r="I188" s="871"/>
      <c r="J188" s="871" t="s">
        <v>2186</v>
      </c>
      <c r="K188" s="871"/>
      <c r="L188" s="871"/>
      <c r="M188" s="871"/>
      <c r="N188" s="871"/>
      <c r="O188" s="871"/>
      <c r="P188" s="871"/>
      <c r="Q188" s="871"/>
      <c r="R188" s="871"/>
      <c r="S188" s="871"/>
      <c r="T188" s="871"/>
      <c r="U188" s="871"/>
      <c r="V188" s="871"/>
      <c r="W188" s="871"/>
      <c r="X188" s="871"/>
      <c r="Y188" s="871"/>
      <c r="Z188" s="871"/>
      <c r="AA188" s="871"/>
      <c r="AB188" s="871"/>
      <c r="AC188" s="871"/>
      <c r="AD188" s="871"/>
      <c r="AE188" s="871"/>
      <c r="AF188" s="871"/>
      <c r="AG188" s="871"/>
      <c r="AH188" s="871"/>
      <c r="AI188" s="871"/>
      <c r="AJ188" s="872"/>
      <c r="AK188" s="324" t="str">
        <f>AI74</f>
        <v/>
      </c>
      <c r="AL188" s="85"/>
    </row>
    <row r="189" spans="1:39">
      <c r="A189" s="85"/>
      <c r="B189" s="829"/>
      <c r="C189" s="871"/>
      <c r="D189" s="871"/>
      <c r="E189" s="871"/>
      <c r="F189" s="871"/>
      <c r="G189" s="871"/>
      <c r="H189" s="871"/>
      <c r="I189" s="871"/>
      <c r="J189" s="873" t="s">
        <v>1970</v>
      </c>
      <c r="K189" s="873"/>
      <c r="L189" s="873"/>
      <c r="M189" s="873"/>
      <c r="N189" s="873"/>
      <c r="O189" s="873"/>
      <c r="P189" s="873"/>
      <c r="Q189" s="873"/>
      <c r="R189" s="873"/>
      <c r="S189" s="873"/>
      <c r="T189" s="873"/>
      <c r="U189" s="873"/>
      <c r="V189" s="873"/>
      <c r="W189" s="873"/>
      <c r="X189" s="873"/>
      <c r="Y189" s="873"/>
      <c r="Z189" s="873"/>
      <c r="AA189" s="873"/>
      <c r="AB189" s="873"/>
      <c r="AC189" s="873"/>
      <c r="AD189" s="873"/>
      <c r="AE189" s="873"/>
      <c r="AF189" s="873"/>
      <c r="AG189" s="873"/>
      <c r="AH189" s="873"/>
      <c r="AI189" s="873"/>
      <c r="AJ189" s="874"/>
      <c r="AK189" s="324" t="str">
        <f>AI78</f>
        <v/>
      </c>
      <c r="AL189" s="85"/>
    </row>
    <row r="190" spans="1:39" ht="25.5" customHeight="1">
      <c r="A190" s="85"/>
      <c r="B190" s="829" t="s">
        <v>1980</v>
      </c>
      <c r="C190" s="816" t="s">
        <v>1963</v>
      </c>
      <c r="D190" s="816"/>
      <c r="E190" s="816"/>
      <c r="F190" s="816"/>
      <c r="G190" s="816"/>
      <c r="H190" s="816"/>
      <c r="I190" s="816"/>
      <c r="J190" s="817" t="s">
        <v>1978</v>
      </c>
      <c r="K190" s="817"/>
      <c r="L190" s="817"/>
      <c r="M190" s="817"/>
      <c r="N190" s="817"/>
      <c r="O190" s="817"/>
      <c r="P190" s="817"/>
      <c r="Q190" s="817"/>
      <c r="R190" s="817"/>
      <c r="S190" s="817"/>
      <c r="T190" s="817"/>
      <c r="U190" s="817"/>
      <c r="V190" s="817"/>
      <c r="W190" s="817"/>
      <c r="X190" s="817"/>
      <c r="Y190" s="817"/>
      <c r="Z190" s="817"/>
      <c r="AA190" s="817"/>
      <c r="AB190" s="817"/>
      <c r="AC190" s="817"/>
      <c r="AD190" s="817"/>
      <c r="AE190" s="817"/>
      <c r="AF190" s="817"/>
      <c r="AG190" s="817"/>
      <c r="AH190" s="817"/>
      <c r="AI190" s="817"/>
      <c r="AJ190" s="818"/>
      <c r="AK190" s="324" t="str">
        <f>IF(AM82=TRUE,"",IF(AI84="該当",IF(AND(T89="○",T95="○"),"○","×"),""))</f>
        <v/>
      </c>
      <c r="AL190" s="85"/>
      <c r="AM190" s="327"/>
    </row>
    <row r="191" spans="1:39" ht="25.5" customHeight="1">
      <c r="A191" s="85"/>
      <c r="B191" s="829"/>
      <c r="C191" s="816"/>
      <c r="D191" s="816"/>
      <c r="E191" s="816"/>
      <c r="F191" s="816"/>
      <c r="G191" s="816"/>
      <c r="H191" s="816"/>
      <c r="I191" s="816"/>
      <c r="J191" s="817" t="s">
        <v>1979</v>
      </c>
      <c r="K191" s="817"/>
      <c r="L191" s="817"/>
      <c r="M191" s="817"/>
      <c r="N191" s="817"/>
      <c r="O191" s="817"/>
      <c r="P191" s="817"/>
      <c r="Q191" s="817"/>
      <c r="R191" s="817"/>
      <c r="S191" s="817"/>
      <c r="T191" s="817"/>
      <c r="U191" s="817"/>
      <c r="V191" s="817"/>
      <c r="W191" s="817"/>
      <c r="X191" s="817"/>
      <c r="Y191" s="817"/>
      <c r="Z191" s="817"/>
      <c r="AA191" s="817"/>
      <c r="AB191" s="817"/>
      <c r="AC191" s="817"/>
      <c r="AD191" s="817"/>
      <c r="AE191" s="817"/>
      <c r="AF191" s="817"/>
      <c r="AG191" s="817"/>
      <c r="AH191" s="817"/>
      <c r="AI191" s="817"/>
      <c r="AJ191" s="818"/>
      <c r="AK191" s="324" t="str">
        <f>IF(AM82=TRUE,"",IF(AI86="該当",IF(OR(T89="○",T95="○"),"○","×"),""))</f>
        <v>×</v>
      </c>
      <c r="AL191" s="85"/>
    </row>
    <row r="192" spans="1:39" ht="15" customHeight="1">
      <c r="A192" s="85"/>
      <c r="B192" s="328" t="s">
        <v>1962</v>
      </c>
      <c r="C192" s="816" t="s">
        <v>1964</v>
      </c>
      <c r="D192" s="816"/>
      <c r="E192" s="816"/>
      <c r="F192" s="816"/>
      <c r="G192" s="816"/>
      <c r="H192" s="816"/>
      <c r="I192" s="816"/>
      <c r="J192" s="817" t="s">
        <v>1976</v>
      </c>
      <c r="K192" s="817"/>
      <c r="L192" s="817"/>
      <c r="M192" s="817"/>
      <c r="N192" s="817"/>
      <c r="O192" s="817"/>
      <c r="P192" s="817"/>
      <c r="Q192" s="817"/>
      <c r="R192" s="817"/>
      <c r="S192" s="817"/>
      <c r="T192" s="817"/>
      <c r="U192" s="817"/>
      <c r="V192" s="817"/>
      <c r="W192" s="817"/>
      <c r="X192" s="817"/>
      <c r="Y192" s="817"/>
      <c r="Z192" s="817"/>
      <c r="AA192" s="817"/>
      <c r="AB192" s="817"/>
      <c r="AC192" s="817"/>
      <c r="AD192" s="817"/>
      <c r="AE192" s="817"/>
      <c r="AF192" s="817"/>
      <c r="AG192" s="817"/>
      <c r="AH192" s="817"/>
      <c r="AI192" s="817"/>
      <c r="AJ192" s="818"/>
      <c r="AK192" s="324" t="str">
        <f>S107</f>
        <v/>
      </c>
      <c r="AL192" s="85"/>
    </row>
    <row r="193" spans="1:38" ht="37.5" customHeight="1">
      <c r="A193" s="85"/>
      <c r="B193" s="328" t="s">
        <v>1981</v>
      </c>
      <c r="C193" s="816" t="s">
        <v>1965</v>
      </c>
      <c r="D193" s="816"/>
      <c r="E193" s="816"/>
      <c r="F193" s="816"/>
      <c r="G193" s="816"/>
      <c r="H193" s="816"/>
      <c r="I193" s="816"/>
      <c r="J193" s="817" t="s">
        <v>1977</v>
      </c>
      <c r="K193" s="817"/>
      <c r="L193" s="817"/>
      <c r="M193" s="817"/>
      <c r="N193" s="817"/>
      <c r="O193" s="817"/>
      <c r="P193" s="817"/>
      <c r="Q193" s="817"/>
      <c r="R193" s="817"/>
      <c r="S193" s="817"/>
      <c r="T193" s="817"/>
      <c r="U193" s="817"/>
      <c r="V193" s="817"/>
      <c r="W193" s="817"/>
      <c r="X193" s="817"/>
      <c r="Y193" s="817"/>
      <c r="Z193" s="817"/>
      <c r="AA193" s="817"/>
      <c r="AB193" s="817"/>
      <c r="AC193" s="817"/>
      <c r="AD193" s="817"/>
      <c r="AE193" s="817"/>
      <c r="AF193" s="817"/>
      <c r="AG193" s="817"/>
      <c r="AH193" s="817"/>
      <c r="AI193" s="817"/>
      <c r="AJ193" s="818"/>
      <c r="AK193" s="324" t="str">
        <f>IF(OR(AND(S117&lt;&gt;"×",S118&lt;&gt;"×",S119&lt;&gt;"×"),AK121="○"),"○","×")</f>
        <v>○</v>
      </c>
      <c r="AL193" s="85"/>
    </row>
    <row r="194" spans="1:38">
      <c r="A194" s="85"/>
      <c r="B194" s="329" t="s">
        <v>1982</v>
      </c>
      <c r="C194" s="868" t="s">
        <v>1966</v>
      </c>
      <c r="D194" s="868"/>
      <c r="E194" s="868"/>
      <c r="F194" s="868"/>
      <c r="G194" s="868"/>
      <c r="H194" s="868"/>
      <c r="I194" s="868"/>
      <c r="J194" s="868" t="s">
        <v>1967</v>
      </c>
      <c r="K194" s="868"/>
      <c r="L194" s="868"/>
      <c r="M194" s="868"/>
      <c r="N194" s="868"/>
      <c r="O194" s="868"/>
      <c r="P194" s="868"/>
      <c r="Q194" s="868"/>
      <c r="R194" s="868"/>
      <c r="S194" s="868"/>
      <c r="T194" s="868"/>
      <c r="U194" s="868"/>
      <c r="V194" s="868"/>
      <c r="W194" s="868"/>
      <c r="X194" s="868"/>
      <c r="Y194" s="868"/>
      <c r="Z194" s="868"/>
      <c r="AA194" s="868"/>
      <c r="AB194" s="868"/>
      <c r="AC194" s="868"/>
      <c r="AD194" s="868"/>
      <c r="AE194" s="868"/>
      <c r="AF194" s="868"/>
      <c r="AG194" s="868"/>
      <c r="AH194" s="868"/>
      <c r="AI194" s="868"/>
      <c r="AJ194" s="869"/>
      <c r="AK194" s="330" t="str">
        <f>AK135</f>
        <v>×</v>
      </c>
      <c r="AL194" s="85"/>
    </row>
    <row r="195" spans="1:38">
      <c r="A195" s="85"/>
      <c r="B195" s="158"/>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c r="AA195" s="158"/>
      <c r="AB195" s="158"/>
      <c r="AC195" s="158"/>
      <c r="AD195" s="158"/>
      <c r="AE195" s="158"/>
      <c r="AF195" s="158"/>
      <c r="AG195" s="158"/>
      <c r="AH195" s="158"/>
      <c r="AI195" s="158"/>
      <c r="AJ195" s="158"/>
      <c r="AK195" s="158"/>
      <c r="AL195" s="85"/>
    </row>
    <row r="196" spans="1:38">
      <c r="A196" s="147"/>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c r="AE196" s="331"/>
      <c r="AF196" s="331"/>
      <c r="AG196" s="331"/>
      <c r="AH196" s="331"/>
      <c r="AI196" s="331"/>
      <c r="AJ196" s="331"/>
      <c r="AK196" s="331"/>
      <c r="AL196" s="147"/>
    </row>
    <row r="197" spans="1:38">
      <c r="A197" s="147"/>
      <c r="B197" s="331"/>
      <c r="C197" s="331"/>
      <c r="D197" s="331"/>
      <c r="E197" s="331"/>
      <c r="F197" s="331"/>
      <c r="G197" s="331"/>
      <c r="H197" s="331"/>
      <c r="I197" s="331"/>
      <c r="J197" s="331"/>
      <c r="K197" s="331"/>
      <c r="L197" s="331"/>
      <c r="M197" s="331"/>
      <c r="N197" s="331"/>
      <c r="O197" s="331"/>
      <c r="P197" s="331"/>
      <c r="Q197" s="331"/>
      <c r="R197" s="331"/>
      <c r="S197" s="331"/>
      <c r="T197" s="331"/>
      <c r="U197" s="331"/>
      <c r="V197" s="331"/>
      <c r="W197" s="331"/>
      <c r="X197" s="331"/>
      <c r="Y197" s="331"/>
      <c r="Z197" s="331"/>
      <c r="AA197" s="331"/>
      <c r="AB197" s="331"/>
      <c r="AC197" s="331"/>
      <c r="AD197" s="331"/>
      <c r="AE197" s="331"/>
      <c r="AF197" s="331"/>
      <c r="AG197" s="331"/>
      <c r="AH197" s="331"/>
      <c r="AI197" s="331"/>
      <c r="AJ197" s="331"/>
      <c r="AK197" s="331"/>
      <c r="AL197" s="147"/>
    </row>
    <row r="198" spans="1:38">
      <c r="A198" s="147"/>
      <c r="B198" s="331"/>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1"/>
      <c r="AA198" s="331"/>
      <c r="AB198" s="331"/>
      <c r="AC198" s="331"/>
      <c r="AD198" s="331"/>
      <c r="AE198" s="331"/>
      <c r="AF198" s="331"/>
      <c r="AG198" s="331"/>
      <c r="AH198" s="331"/>
      <c r="AI198" s="331"/>
      <c r="AJ198" s="331"/>
      <c r="AK198" s="331"/>
      <c r="AL198" s="147"/>
    </row>
    <row r="199" spans="1:38">
      <c r="A199" s="147"/>
      <c r="B199" s="331"/>
      <c r="C199" s="331"/>
      <c r="D199" s="331"/>
      <c r="E199" s="331"/>
      <c r="F199" s="331"/>
      <c r="G199" s="331"/>
      <c r="H199" s="331"/>
      <c r="I199" s="331"/>
      <c r="J199" s="331"/>
      <c r="K199" s="331"/>
      <c r="L199" s="331"/>
      <c r="M199" s="331"/>
      <c r="N199" s="331"/>
      <c r="O199" s="331"/>
      <c r="P199" s="331"/>
      <c r="Q199" s="331"/>
      <c r="R199" s="331"/>
      <c r="S199" s="331"/>
      <c r="T199" s="331"/>
      <c r="U199" s="331"/>
      <c r="V199" s="331"/>
      <c r="W199" s="331"/>
      <c r="X199" s="331"/>
      <c r="Y199" s="331"/>
      <c r="Z199" s="331"/>
      <c r="AA199" s="331"/>
      <c r="AB199" s="331"/>
      <c r="AC199" s="331"/>
      <c r="AD199" s="331"/>
      <c r="AE199" s="331"/>
      <c r="AF199" s="331"/>
      <c r="AG199" s="331"/>
      <c r="AH199" s="331"/>
      <c r="AI199" s="331"/>
      <c r="AJ199" s="331"/>
      <c r="AK199" s="331"/>
      <c r="AL199" s="147"/>
    </row>
    <row r="200" spans="1:38">
      <c r="A200" s="147"/>
      <c r="B200" s="331"/>
      <c r="C200" s="331"/>
      <c r="D200" s="331"/>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1"/>
      <c r="AE200" s="331"/>
      <c r="AF200" s="331"/>
      <c r="AG200" s="331"/>
      <c r="AH200" s="331"/>
      <c r="AI200" s="331"/>
      <c r="AJ200" s="331"/>
      <c r="AK200" s="331"/>
      <c r="AL200" s="147"/>
    </row>
    <row r="201" spans="1:38">
      <c r="A201" s="147"/>
      <c r="B201" s="331"/>
      <c r="C201" s="331"/>
      <c r="D201" s="331"/>
      <c r="E201" s="331"/>
      <c r="F201" s="331"/>
      <c r="G201" s="331"/>
      <c r="H201" s="331"/>
      <c r="I201" s="331"/>
      <c r="J201" s="331"/>
      <c r="K201" s="331"/>
      <c r="L201" s="331"/>
      <c r="M201" s="331"/>
      <c r="N201" s="331"/>
      <c r="O201" s="331"/>
      <c r="P201" s="331"/>
      <c r="Q201" s="331"/>
      <c r="R201" s="331"/>
      <c r="S201" s="331"/>
      <c r="T201" s="331"/>
      <c r="U201" s="331"/>
      <c r="V201" s="331"/>
      <c r="W201" s="331"/>
      <c r="X201" s="331"/>
      <c r="Y201" s="331"/>
      <c r="Z201" s="331"/>
      <c r="AA201" s="331"/>
      <c r="AB201" s="331"/>
      <c r="AC201" s="331"/>
      <c r="AD201" s="331"/>
      <c r="AE201" s="331"/>
      <c r="AF201" s="331"/>
      <c r="AG201" s="331"/>
      <c r="AH201" s="331"/>
      <c r="AI201" s="331"/>
      <c r="AJ201" s="331"/>
      <c r="AK201" s="331"/>
      <c r="AL201" s="147"/>
    </row>
    <row r="202" spans="1:38">
      <c r="A202" s="147"/>
      <c r="B202" s="331"/>
      <c r="C202" s="331"/>
      <c r="D202" s="331"/>
      <c r="E202" s="331"/>
      <c r="F202" s="331"/>
      <c r="G202" s="331"/>
      <c r="H202" s="331"/>
      <c r="I202" s="331"/>
      <c r="J202" s="331"/>
      <c r="K202" s="331"/>
      <c r="L202" s="331"/>
      <c r="M202" s="331"/>
      <c r="N202" s="331"/>
      <c r="O202" s="331"/>
      <c r="P202" s="331"/>
      <c r="Q202" s="331"/>
      <c r="R202" s="331"/>
      <c r="S202" s="331"/>
      <c r="T202" s="331"/>
      <c r="U202" s="331"/>
      <c r="V202" s="331"/>
      <c r="W202" s="331"/>
      <c r="X202" s="331"/>
      <c r="Y202" s="331"/>
      <c r="Z202" s="331"/>
      <c r="AA202" s="331"/>
      <c r="AB202" s="331"/>
      <c r="AC202" s="331"/>
      <c r="AD202" s="331"/>
      <c r="AE202" s="331"/>
      <c r="AF202" s="331"/>
      <c r="AG202" s="331"/>
      <c r="AH202" s="331"/>
      <c r="AI202" s="331"/>
      <c r="AJ202" s="331"/>
      <c r="AK202" s="331"/>
      <c r="AL202" s="147"/>
    </row>
    <row r="203" spans="1:38">
      <c r="A203" s="147"/>
      <c r="B203" s="331"/>
      <c r="C203" s="331"/>
      <c r="D203" s="331"/>
      <c r="E203" s="331"/>
      <c r="F203" s="331"/>
      <c r="G203" s="331"/>
      <c r="H203" s="331"/>
      <c r="I203" s="331"/>
      <c r="J203" s="331"/>
      <c r="K203" s="331"/>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147"/>
    </row>
    <row r="204" spans="1:38">
      <c r="A204" s="147"/>
      <c r="B204" s="331"/>
      <c r="C204" s="331"/>
      <c r="D204" s="331"/>
      <c r="E204" s="331"/>
      <c r="F204" s="331"/>
      <c r="G204" s="331"/>
      <c r="H204" s="331"/>
      <c r="I204" s="331"/>
      <c r="J204" s="331"/>
      <c r="K204" s="331"/>
      <c r="L204" s="331"/>
      <c r="M204" s="331"/>
      <c r="N204" s="331"/>
      <c r="O204" s="331"/>
      <c r="P204" s="331"/>
      <c r="Q204" s="331"/>
      <c r="R204" s="331"/>
      <c r="S204" s="331"/>
      <c r="T204" s="331"/>
      <c r="U204" s="331"/>
      <c r="V204" s="331"/>
      <c r="W204" s="331"/>
      <c r="X204" s="331"/>
      <c r="Y204" s="331"/>
      <c r="Z204" s="331"/>
      <c r="AA204" s="331"/>
      <c r="AB204" s="331"/>
      <c r="AC204" s="331"/>
      <c r="AD204" s="331"/>
      <c r="AE204" s="331"/>
      <c r="AF204" s="331"/>
      <c r="AG204" s="331"/>
      <c r="AH204" s="331"/>
      <c r="AI204" s="331"/>
      <c r="AJ204" s="331"/>
      <c r="AK204" s="331"/>
      <c r="AL204" s="147"/>
    </row>
    <row r="205" spans="1:38">
      <c r="A205" s="147"/>
      <c r="B205" s="331"/>
      <c r="C205" s="331"/>
      <c r="D205" s="331"/>
      <c r="E205" s="331"/>
      <c r="F205" s="331"/>
      <c r="G205" s="331"/>
      <c r="H205" s="331"/>
      <c r="I205" s="331"/>
      <c r="J205" s="331"/>
      <c r="K205" s="331"/>
      <c r="L205" s="331"/>
      <c r="M205" s="331"/>
      <c r="N205" s="331"/>
      <c r="O205" s="331"/>
      <c r="P205" s="331"/>
      <c r="Q205" s="331"/>
      <c r="R205" s="331"/>
      <c r="S205" s="331"/>
      <c r="T205" s="331"/>
      <c r="U205" s="331"/>
      <c r="V205" s="331"/>
      <c r="W205" s="331"/>
      <c r="X205" s="331"/>
      <c r="Y205" s="331"/>
      <c r="Z205" s="331"/>
      <c r="AA205" s="331"/>
      <c r="AB205" s="331"/>
      <c r="AC205" s="331"/>
      <c r="AD205" s="331"/>
      <c r="AE205" s="331"/>
      <c r="AF205" s="331"/>
      <c r="AG205" s="331"/>
      <c r="AH205" s="331"/>
      <c r="AI205" s="331"/>
      <c r="AJ205" s="331"/>
      <c r="AK205" s="331"/>
      <c r="AL205" s="147"/>
    </row>
    <row r="206" spans="1:38">
      <c r="A206" s="147"/>
      <c r="B206" s="331"/>
      <c r="C206" s="331"/>
      <c r="D206" s="331"/>
      <c r="E206" s="331"/>
      <c r="F206" s="331"/>
      <c r="G206" s="331"/>
      <c r="H206" s="331"/>
      <c r="I206" s="331"/>
      <c r="J206" s="331"/>
      <c r="K206" s="331"/>
      <c r="L206" s="331"/>
      <c r="M206" s="331"/>
      <c r="N206" s="331"/>
      <c r="O206" s="331"/>
      <c r="P206" s="331"/>
      <c r="Q206" s="331"/>
      <c r="R206" s="331"/>
      <c r="S206" s="331"/>
      <c r="T206" s="331"/>
      <c r="U206" s="331"/>
      <c r="V206" s="331"/>
      <c r="W206" s="331"/>
      <c r="X206" s="331"/>
      <c r="Y206" s="331"/>
      <c r="Z206" s="331"/>
      <c r="AA206" s="331"/>
      <c r="AB206" s="331"/>
      <c r="AC206" s="331"/>
      <c r="AD206" s="331"/>
      <c r="AE206" s="331"/>
      <c r="AF206" s="331"/>
      <c r="AG206" s="331"/>
      <c r="AH206" s="331"/>
      <c r="AI206" s="331"/>
      <c r="AJ206" s="331"/>
      <c r="AK206" s="331"/>
      <c r="AL206" s="147"/>
    </row>
    <row r="207" spans="1:38">
      <c r="A207" s="147"/>
      <c r="B207" s="331"/>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331"/>
      <c r="AJ207" s="331"/>
      <c r="AK207" s="331"/>
      <c r="AL207" s="147"/>
    </row>
    <row r="208" spans="1:38">
      <c r="A208" s="147"/>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331"/>
      <c r="AK208" s="331"/>
      <c r="AL208" s="147"/>
    </row>
    <row r="209" spans="1:38">
      <c r="A209" s="147"/>
      <c r="B209" s="331"/>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331"/>
      <c r="Z209" s="331"/>
      <c r="AA209" s="331"/>
      <c r="AB209" s="331"/>
      <c r="AC209" s="331"/>
      <c r="AD209" s="331"/>
      <c r="AE209" s="331"/>
      <c r="AF209" s="331"/>
      <c r="AG209" s="331"/>
      <c r="AH209" s="331"/>
      <c r="AI209" s="331"/>
      <c r="AJ209" s="331"/>
      <c r="AK209" s="331"/>
      <c r="AL209" s="147"/>
    </row>
    <row r="210" spans="1:38">
      <c r="A210" s="147"/>
      <c r="B210" s="147"/>
      <c r="C210" s="331"/>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row>
    <row r="211" spans="1:38">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row>
    <row r="212" spans="1:38">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row>
    <row r="213" spans="1:38">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row>
    <row r="214" spans="1:38">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row>
  </sheetData>
  <sheetProtection formatCells="0" formatColumns="0" formatRows="0"/>
  <dataConsolidate/>
  <mergeCells count="270">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8"/>
  <conditionalFormatting sqref="B53:AK56">
    <cfRule type="expression" dxfId="43" priority="68">
      <formula>$Q$46=""</formula>
    </cfRule>
  </conditionalFormatting>
  <conditionalFormatting sqref="B84:AK84">
    <cfRule type="expression" dxfId="42" priority="65">
      <formula>$AI$84=""</formula>
    </cfRule>
  </conditionalFormatting>
  <conditionalFormatting sqref="B86:AK86">
    <cfRule type="expression" dxfId="41" priority="63">
      <formula>$AI$86=""</formula>
    </cfRule>
  </conditionalFormatting>
  <conditionalFormatting sqref="B107:AK112">
    <cfRule type="expression" dxfId="40" priority="62">
      <formula>$AM$106="記入不要"</formula>
    </cfRule>
  </conditionalFormatting>
  <conditionalFormatting sqref="S117">
    <cfRule type="expression" dxfId="39" priority="60">
      <formula>$S$117="○"</formula>
    </cfRule>
  </conditionalFormatting>
  <conditionalFormatting sqref="S118">
    <cfRule type="expression" dxfId="38" priority="59">
      <formula>$S$118="○"</formula>
    </cfRule>
  </conditionalFormatting>
  <conditionalFormatting sqref="S119">
    <cfRule type="expression" dxfId="37" priority="58">
      <formula>$S$119="○"</formula>
    </cfRule>
  </conditionalFormatting>
  <conditionalFormatting sqref="B129:AK130">
    <cfRule type="expression" dxfId="36" priority="53">
      <formula>$AI$129=""</formula>
    </cfRule>
  </conditionalFormatting>
  <conditionalFormatting sqref="B132:AK134 B161:AK161">
    <cfRule type="expression" dxfId="35" priority="52">
      <formula>$AI$132=""</formula>
    </cfRule>
  </conditionalFormatting>
  <conditionalFormatting sqref="B84:AK101">
    <cfRule type="expression" dxfId="34" priority="51">
      <formula>$AM$82=TRUE</formula>
    </cfRule>
  </conditionalFormatting>
  <conditionalFormatting sqref="B105:AK112">
    <cfRule type="expression" dxfId="33" priority="50">
      <formula>$AM$103=TRUE</formula>
    </cfRule>
  </conditionalFormatting>
  <conditionalFormatting sqref="B27:Z27">
    <cfRule type="expression" dxfId="32" priority="47">
      <formula>$Y$25="○"</formula>
    </cfRule>
  </conditionalFormatting>
  <conditionalFormatting sqref="Z25:Z26">
    <cfRule type="expression" dxfId="31" priority="44">
      <formula>$Y$25="○"</formula>
    </cfRule>
  </conditionalFormatting>
  <conditionalFormatting sqref="Y25:Y26">
    <cfRule type="expression" dxfId="30" priority="43">
      <formula>$Y$25="○"</formula>
    </cfRule>
  </conditionalFormatting>
  <conditionalFormatting sqref="AA25">
    <cfRule type="expression" dxfId="29" priority="42">
      <formula>$Y$25="○"</formula>
    </cfRule>
  </conditionalFormatting>
  <conditionalFormatting sqref="AB25:AB28">
    <cfRule type="expression" dxfId="28" priority="41">
      <formula>$Y$25="○"</formula>
    </cfRule>
  </conditionalFormatting>
  <conditionalFormatting sqref="AM98:BA98">
    <cfRule type="expression" dxfId="27" priority="35">
      <formula>OR(AND($AM$95=FALSE,$J$98=""),AND($AN$95=TRUE,$J$98&lt;&gt;""))</formula>
    </cfRule>
  </conditionalFormatting>
  <conditionalFormatting sqref="AM100:BA100">
    <cfRule type="expression" dxfId="26" priority="34">
      <formula>OR(AND($AO$95=FALSE,$J$100=""),AND($AO$95=TRUE,$J$100&lt;&gt;""))</formula>
    </cfRule>
  </conditionalFormatting>
  <conditionalFormatting sqref="AM21:BA21">
    <cfRule type="expression" dxfId="25" priority="24">
      <formula>$Y$21="○"</formula>
    </cfRule>
  </conditionalFormatting>
  <conditionalFormatting sqref="AM28:BA28">
    <cfRule type="expression" dxfId="24" priority="7">
      <formula>OR($AK$28&lt;&gt;"×")</formula>
    </cfRule>
  </conditionalFormatting>
  <conditionalFormatting sqref="B28:Z28">
    <cfRule type="expression" dxfId="23" priority="22">
      <formula>$Y$25="○"</formula>
    </cfRule>
  </conditionalFormatting>
  <conditionalFormatting sqref="AM74:BA75">
    <cfRule type="expression" dxfId="22" priority="21">
      <formula>OR($U$71=0,$AI$74="○")</formula>
    </cfRule>
  </conditionalFormatting>
  <conditionalFormatting sqref="AM78:BA79">
    <cfRule type="expression" dxfId="21" priority="20">
      <formula>OR($U$71=0,$AI$78="○")</formula>
    </cfRule>
  </conditionalFormatting>
  <conditionalFormatting sqref="B121:AK126">
    <cfRule type="expression" dxfId="20" priority="87">
      <formula>$AM$117&lt;&gt;"×"</formula>
    </cfRule>
  </conditionalFormatting>
  <conditionalFormatting sqref="AM36:BA40">
    <cfRule type="expression" dxfId="19" priority="19">
      <formula>$Y$36="○"</formula>
    </cfRule>
  </conditionalFormatting>
  <conditionalFormatting sqref="AM20:BA20">
    <cfRule type="expression" dxfId="18" priority="18">
      <formula>$Y$20&lt;&gt;"×"</formula>
    </cfRule>
  </conditionalFormatting>
  <conditionalFormatting sqref="X20:Y20">
    <cfRule type="expression" dxfId="17" priority="16">
      <formula>$Y$20&lt;&gt;"×"</formula>
    </cfRule>
  </conditionalFormatting>
  <conditionalFormatting sqref="AM20:BA21">
    <cfRule type="expression" dxfId="16" priority="15">
      <formula>AND($Y$20&lt;&gt;"×",$Y$21="○")</formula>
    </cfRule>
  </conditionalFormatting>
  <conditionalFormatting sqref="AM60:BA60">
    <cfRule type="expression" dxfId="15" priority="13">
      <formula>$AH$60&lt;&gt;"×"</formula>
    </cfRule>
  </conditionalFormatting>
  <conditionalFormatting sqref="AM60:BA61">
    <cfRule type="expression" dxfId="14" priority="12">
      <formula>AND($AH$60&lt;&gt;"×",$AH$61&lt;&gt;"×")</formula>
    </cfRule>
  </conditionalFormatting>
  <conditionalFormatting sqref="AM61:BA61">
    <cfRule type="expression" dxfId="13" priority="14">
      <formula>$AH$61&lt;&gt;"×"</formula>
    </cfRule>
  </conditionalFormatting>
  <conditionalFormatting sqref="AN126:BA126">
    <cfRule type="expression" dxfId="12" priority="11">
      <formula>OR(AND($AM$126=FALSE),AND($AM$126=TRUE,$F$126&lt;&gt;""))</formula>
    </cfRule>
  </conditionalFormatting>
  <conditionalFormatting sqref="AM67:BA68">
    <cfRule type="expression" dxfId="11" priority="10">
      <formula>$AB$67&lt;&gt;"×"</formula>
    </cfRule>
  </conditionalFormatting>
  <conditionalFormatting sqref="AM121:BA121">
    <cfRule type="expression" dxfId="10" priority="9">
      <formula>OR($AM$117&lt;&gt;"×",$AK$121="○")</formula>
    </cfRule>
  </conditionalFormatting>
  <conditionalFormatting sqref="AK28">
    <cfRule type="expression" dxfId="9" priority="8">
      <formula>$AM$82=TRUE</formula>
    </cfRule>
  </conditionalFormatting>
  <conditionalFormatting sqref="AM27:BA27">
    <cfRule type="expression" dxfId="8" priority="23">
      <formula>OR($Y$25="○",$AA$25="○")</formula>
    </cfRule>
  </conditionalFormatting>
  <conditionalFormatting sqref="AM27:BA28">
    <cfRule type="expression" dxfId="7" priority="6">
      <formula>AND(OR($Y$25="○",$AA$25="○"),$AK$28&lt;&gt;"×")</formula>
    </cfRule>
  </conditionalFormatting>
  <conditionalFormatting sqref="AK180:AK182">
    <cfRule type="expression" dxfId="6" priority="5">
      <formula>AK180=""</formula>
    </cfRule>
  </conditionalFormatting>
  <conditionalFormatting sqref="AK185:AK194">
    <cfRule type="expression" dxfId="5" priority="4">
      <formula>AK185=""</formula>
    </cfRule>
  </conditionalFormatting>
  <conditionalFormatting sqref="AN135:AY135">
    <cfRule type="expression" dxfId="4" priority="2">
      <formula>OR($AI$132="該当",AND($AI$129="該当",$AK$135="○"))</formula>
    </cfRule>
  </conditionalFormatting>
  <conditionalFormatting sqref="AN133:AY133">
    <cfRule type="expression" dxfId="3" priority="1">
      <formula>OR($AI$129="該当",AND($AI$132="該当",$AK$135="○"))</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160020</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182880</xdr:rowOff>
                  </from>
                  <to>
                    <xdr:col>6</xdr:col>
                    <xdr:colOff>0</xdr:colOff>
                    <xdr:row>144</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30480</xdr:rowOff>
                  </from>
                  <to>
                    <xdr:col>6</xdr:col>
                    <xdr:colOff>0</xdr:colOff>
                    <xdr:row>148</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259080</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160020</xdr:rowOff>
                  </from>
                  <to>
                    <xdr:col>6</xdr:col>
                    <xdr:colOff>0</xdr:colOff>
                    <xdr:row>151</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160020</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182880</xdr:rowOff>
                  </from>
                  <to>
                    <xdr:col>6</xdr:col>
                    <xdr:colOff>0</xdr:colOff>
                    <xdr:row>153</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22860</xdr:rowOff>
                  </from>
                  <to>
                    <xdr:col>6</xdr:col>
                    <xdr:colOff>0</xdr:colOff>
                    <xdr:row>153</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251460</xdr:rowOff>
                  </from>
                  <to>
                    <xdr:col>6</xdr:col>
                    <xdr:colOff>0</xdr:colOff>
                    <xdr:row>155</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144780</xdr:rowOff>
                  </from>
                  <to>
                    <xdr:col>6</xdr:col>
                    <xdr:colOff>0</xdr:colOff>
                    <xdr:row>160</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J1" zoomScale="80" zoomScaleNormal="80" zoomScaleSheetLayoutView="85" workbookViewId="0">
      <selection activeCell="AH37" sqref="AH3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2001</v>
      </c>
      <c r="AE1"/>
      <c r="AF1"/>
      <c r="AG1"/>
      <c r="AH1"/>
      <c r="AJ1" s="29" t="s">
        <v>1937</v>
      </c>
      <c r="AL1" s="6" t="s">
        <v>1989</v>
      </c>
    </row>
    <row r="2" spans="1:38" ht="24.75" customHeight="1" thickBot="1">
      <c r="A2" s="1144" t="s">
        <v>90</v>
      </c>
      <c r="B2" s="1159" t="s">
        <v>2113</v>
      </c>
      <c r="C2" s="1160"/>
      <c r="D2" s="1160"/>
      <c r="E2" s="1161"/>
      <c r="F2" s="1146" t="s">
        <v>2114</v>
      </c>
      <c r="G2" s="1147"/>
      <c r="H2" s="1147"/>
      <c r="I2" s="1148" t="s">
        <v>2115</v>
      </c>
      <c r="J2" s="1149"/>
      <c r="K2" s="1152" t="s">
        <v>2116</v>
      </c>
      <c r="L2" s="1153"/>
      <c r="M2" s="1153"/>
      <c r="N2" s="1153"/>
      <c r="O2" s="1153"/>
      <c r="P2" s="1153"/>
      <c r="Q2" s="1153"/>
      <c r="R2" s="1153"/>
      <c r="S2" s="1153"/>
      <c r="T2" s="1153"/>
      <c r="U2" s="1153"/>
      <c r="V2" s="1153"/>
      <c r="W2" s="1153"/>
      <c r="X2" s="1153"/>
      <c r="Y2" s="1153"/>
      <c r="Z2" s="1153"/>
      <c r="AA2" s="1153"/>
      <c r="AB2" s="1154"/>
      <c r="AC2" s="8"/>
      <c r="AD2" s="1141" t="s">
        <v>90</v>
      </c>
      <c r="AE2" s="1135" t="s">
        <v>1938</v>
      </c>
      <c r="AF2" s="1136"/>
      <c r="AG2" s="1136"/>
      <c r="AH2" s="1137"/>
      <c r="AI2" s="8"/>
      <c r="AJ2" s="30" t="s">
        <v>1925</v>
      </c>
      <c r="AK2" s="8"/>
      <c r="AL2" s="20" t="s">
        <v>1984</v>
      </c>
    </row>
    <row r="3" spans="1:38" ht="35.25" customHeight="1" thickBot="1">
      <c r="A3" s="1145"/>
      <c r="B3" s="1162" t="s">
        <v>2018</v>
      </c>
      <c r="C3" s="1163"/>
      <c r="D3" s="1163"/>
      <c r="E3" s="1164"/>
      <c r="F3" s="1155" t="s">
        <v>91</v>
      </c>
      <c r="G3" s="1155"/>
      <c r="H3" s="1155"/>
      <c r="I3" s="1150"/>
      <c r="J3" s="1151"/>
      <c r="K3" s="1156" t="s">
        <v>92</v>
      </c>
      <c r="L3" s="1157"/>
      <c r="M3" s="1157"/>
      <c r="N3" s="1157"/>
      <c r="O3" s="1157"/>
      <c r="P3" s="1157"/>
      <c r="Q3" s="1157"/>
      <c r="R3" s="1157"/>
      <c r="S3" s="1157"/>
      <c r="T3" s="1157"/>
      <c r="U3" s="1157"/>
      <c r="V3" s="1157"/>
      <c r="W3" s="1157"/>
      <c r="X3" s="1157"/>
      <c r="Y3" s="1157"/>
      <c r="Z3" s="1157"/>
      <c r="AA3" s="1157"/>
      <c r="AB3" s="1158"/>
      <c r="AC3" s="8"/>
      <c r="AD3" s="1142"/>
      <c r="AE3" s="1138"/>
      <c r="AF3" s="1139"/>
      <c r="AG3" s="1139"/>
      <c r="AH3" s="1140"/>
      <c r="AI3" s="8"/>
      <c r="AJ3" s="31"/>
      <c r="AK3" s="8"/>
      <c r="AL3" s="22" t="s">
        <v>1985</v>
      </c>
    </row>
    <row r="4" spans="1:38" ht="23.25" customHeight="1" thickBot="1">
      <c r="A4" s="1145"/>
      <c r="B4" s="431" t="s">
        <v>93</v>
      </c>
      <c r="C4" s="432" t="s">
        <v>94</v>
      </c>
      <c r="D4" s="432" t="s">
        <v>95</v>
      </c>
      <c r="E4" s="429" t="s">
        <v>2019</v>
      </c>
      <c r="F4" s="433" t="s">
        <v>96</v>
      </c>
      <c r="G4" s="434" t="s">
        <v>97</v>
      </c>
      <c r="H4" s="434" t="s">
        <v>98</v>
      </c>
      <c r="I4" s="435" t="s">
        <v>99</v>
      </c>
      <c r="J4" s="436" t="s">
        <v>100</v>
      </c>
      <c r="K4" s="437" t="s">
        <v>101</v>
      </c>
      <c r="L4" s="438" t="s">
        <v>102</v>
      </c>
      <c r="M4" s="438" t="s">
        <v>103</v>
      </c>
      <c r="N4" s="438" t="s">
        <v>104</v>
      </c>
      <c r="O4" s="438" t="s">
        <v>105</v>
      </c>
      <c r="P4" s="438" t="s">
        <v>106</v>
      </c>
      <c r="Q4" s="438" t="s">
        <v>107</v>
      </c>
      <c r="R4" s="438" t="s">
        <v>108</v>
      </c>
      <c r="S4" s="438" t="s">
        <v>109</v>
      </c>
      <c r="T4" s="438" t="s">
        <v>110</v>
      </c>
      <c r="U4" s="438" t="s">
        <v>111</v>
      </c>
      <c r="V4" s="438" t="s">
        <v>112</v>
      </c>
      <c r="W4" s="438" t="s">
        <v>113</v>
      </c>
      <c r="X4" s="438" t="s">
        <v>114</v>
      </c>
      <c r="Y4" s="438" t="s">
        <v>115</v>
      </c>
      <c r="Z4" s="438" t="s">
        <v>116</v>
      </c>
      <c r="AA4" s="438" t="s">
        <v>117</v>
      </c>
      <c r="AB4" s="439" t="s">
        <v>118</v>
      </c>
      <c r="AC4" s="8"/>
      <c r="AD4" s="1143"/>
      <c r="AE4" s="36" t="s">
        <v>101</v>
      </c>
      <c r="AF4" s="34" t="s">
        <v>102</v>
      </c>
      <c r="AG4" s="34" t="s">
        <v>103</v>
      </c>
      <c r="AH4" s="35" t="s">
        <v>104</v>
      </c>
      <c r="AI4" s="8"/>
      <c r="AJ4" s="8"/>
      <c r="AK4" s="8"/>
      <c r="AL4" s="22" t="s">
        <v>1986</v>
      </c>
    </row>
    <row r="5" spans="1:38" ht="13.5" customHeight="1">
      <c r="A5" s="488" t="s">
        <v>2117</v>
      </c>
      <c r="B5" s="13">
        <v>0.27400000000000002</v>
      </c>
      <c r="C5" s="14">
        <v>0.2</v>
      </c>
      <c r="D5" s="14">
        <v>0.111</v>
      </c>
      <c r="E5" s="12">
        <v>0</v>
      </c>
      <c r="F5" s="11">
        <v>7.0000000000000007E-2</v>
      </c>
      <c r="G5" s="14">
        <v>5.5E-2</v>
      </c>
      <c r="H5" s="15">
        <v>0</v>
      </c>
      <c r="I5" s="13">
        <v>4.4999999999999998E-2</v>
      </c>
      <c r="J5" s="12">
        <v>0</v>
      </c>
      <c r="K5" s="441">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2">
        <v>0.13900000000000001</v>
      </c>
      <c r="AC5" s="8"/>
      <c r="AD5" s="440" t="s">
        <v>2117</v>
      </c>
      <c r="AE5" s="33">
        <v>0.107</v>
      </c>
      <c r="AF5" s="33">
        <v>0.111</v>
      </c>
      <c r="AG5" s="33">
        <v>0.129</v>
      </c>
      <c r="AH5" s="475">
        <v>0.16400000000000001</v>
      </c>
      <c r="AI5" s="8"/>
      <c r="AJ5" s="30" t="s">
        <v>80</v>
      </c>
      <c r="AK5" s="8"/>
      <c r="AL5" s="22" t="s">
        <v>1987</v>
      </c>
    </row>
    <row r="6" spans="1:38" ht="13.5" customHeight="1" thickBot="1">
      <c r="A6" s="488" t="s">
        <v>2118</v>
      </c>
      <c r="B6" s="13">
        <v>0.2</v>
      </c>
      <c r="C6" s="14">
        <v>0.14599999999999999</v>
      </c>
      <c r="D6" s="14">
        <v>8.1000000000000003E-2</v>
      </c>
      <c r="E6" s="12">
        <v>0</v>
      </c>
      <c r="F6" s="11">
        <v>7.0000000000000007E-2</v>
      </c>
      <c r="G6" s="14">
        <v>5.5E-2</v>
      </c>
      <c r="H6" s="15">
        <v>0</v>
      </c>
      <c r="I6" s="13">
        <v>4.4999999999999998E-2</v>
      </c>
      <c r="J6" s="12">
        <v>0</v>
      </c>
      <c r="K6" s="441">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2">
        <v>0.109</v>
      </c>
      <c r="AC6" s="8"/>
      <c r="AD6" s="440" t="s">
        <v>2118</v>
      </c>
      <c r="AE6" s="33">
        <v>0.13100000000000001</v>
      </c>
      <c r="AF6" s="33">
        <v>0.13700000000000001</v>
      </c>
      <c r="AG6" s="33">
        <v>0.16400000000000001</v>
      </c>
      <c r="AH6" s="475">
        <v>0.20499999999999999</v>
      </c>
      <c r="AI6" s="8"/>
      <c r="AJ6" s="31"/>
      <c r="AK6" s="8"/>
      <c r="AL6" s="37" t="s">
        <v>1988</v>
      </c>
    </row>
    <row r="7" spans="1:38">
      <c r="A7" s="488" t="s">
        <v>2119</v>
      </c>
      <c r="B7" s="13">
        <v>0.27400000000000002</v>
      </c>
      <c r="C7" s="14">
        <v>0.2</v>
      </c>
      <c r="D7" s="14">
        <v>0.111</v>
      </c>
      <c r="E7" s="12">
        <v>0</v>
      </c>
      <c r="F7" s="11">
        <v>7.0000000000000007E-2</v>
      </c>
      <c r="G7" s="14">
        <v>5.5E-2</v>
      </c>
      <c r="H7" s="15">
        <v>0</v>
      </c>
      <c r="I7" s="13">
        <v>4.4999999999999998E-2</v>
      </c>
      <c r="J7" s="12">
        <v>0</v>
      </c>
      <c r="K7" s="441">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2">
        <v>0.13900000000000001</v>
      </c>
      <c r="AC7" s="8"/>
      <c r="AD7" s="440" t="s">
        <v>2119</v>
      </c>
      <c r="AE7" s="33">
        <v>0.107</v>
      </c>
      <c r="AF7" s="33">
        <v>0.111</v>
      </c>
      <c r="AG7" s="33">
        <v>0.129</v>
      </c>
      <c r="AH7" s="475">
        <v>0.16400000000000001</v>
      </c>
      <c r="AI7" s="8"/>
      <c r="AJ7" s="8"/>
      <c r="AK7" s="8"/>
    </row>
    <row r="8" spans="1:38" ht="13.5" customHeight="1">
      <c r="A8" s="488" t="s">
        <v>2120</v>
      </c>
      <c r="B8" s="13">
        <v>0.23899999999999999</v>
      </c>
      <c r="C8" s="14">
        <v>0.17499999999999999</v>
      </c>
      <c r="D8" s="14">
        <v>9.7000000000000003E-2</v>
      </c>
      <c r="E8" s="12">
        <v>0</v>
      </c>
      <c r="F8" s="11">
        <v>7.0000000000000007E-2</v>
      </c>
      <c r="G8" s="14">
        <v>5.5E-2</v>
      </c>
      <c r="H8" s="15">
        <v>0</v>
      </c>
      <c r="I8" s="13">
        <v>4.4999999999999998E-2</v>
      </c>
      <c r="J8" s="12">
        <v>0</v>
      </c>
      <c r="K8" s="441">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2">
        <v>0.125</v>
      </c>
      <c r="AC8" s="8"/>
      <c r="AD8" s="440" t="s">
        <v>2120</v>
      </c>
      <c r="AE8" s="33">
        <v>0.11700000000000001</v>
      </c>
      <c r="AF8" s="33">
        <v>0.122</v>
      </c>
      <c r="AG8" s="33">
        <v>0.14399999999999999</v>
      </c>
      <c r="AH8" s="475">
        <v>0.18099999999999999</v>
      </c>
      <c r="AI8" s="8"/>
      <c r="AJ8" s="8"/>
      <c r="AK8" s="8"/>
    </row>
    <row r="9" spans="1:38" ht="13.5" customHeight="1">
      <c r="A9" s="488" t="s">
        <v>2121</v>
      </c>
      <c r="B9" s="13">
        <v>8.8999999999999996E-2</v>
      </c>
      <c r="C9" s="14">
        <v>6.5000000000000002E-2</v>
      </c>
      <c r="D9" s="14">
        <v>3.5999999999999997E-2</v>
      </c>
      <c r="E9" s="12">
        <v>0</v>
      </c>
      <c r="F9" s="11">
        <v>6.0999999999999999E-2</v>
      </c>
      <c r="G9" s="443" t="s">
        <v>2122</v>
      </c>
      <c r="H9" s="15">
        <v>0</v>
      </c>
      <c r="I9" s="13">
        <v>4.4999999999999998E-2</v>
      </c>
      <c r="J9" s="12">
        <v>0</v>
      </c>
      <c r="K9" s="441">
        <v>0.223</v>
      </c>
      <c r="L9" s="443" t="s">
        <v>2122</v>
      </c>
      <c r="M9" s="42">
        <v>0.16200000000000001</v>
      </c>
      <c r="N9" s="42">
        <v>0.13800000000000001</v>
      </c>
      <c r="O9" s="42">
        <v>0.17799999999999999</v>
      </c>
      <c r="P9" s="42">
        <v>0.19899999999999998</v>
      </c>
      <c r="Q9" s="443" t="s">
        <v>2122</v>
      </c>
      <c r="R9" s="443" t="s">
        <v>2122</v>
      </c>
      <c r="S9" s="42">
        <v>0.154</v>
      </c>
      <c r="T9" s="443" t="s">
        <v>2122</v>
      </c>
      <c r="U9" s="42">
        <v>0.17</v>
      </c>
      <c r="V9" s="42">
        <v>0.11699999999999999</v>
      </c>
      <c r="W9" s="443" t="s">
        <v>2122</v>
      </c>
      <c r="X9" s="42">
        <v>0.125</v>
      </c>
      <c r="Y9" s="42">
        <v>9.2999999999999999E-2</v>
      </c>
      <c r="Z9" s="443" t="s">
        <v>2122</v>
      </c>
      <c r="AA9" s="42">
        <v>0.10899999999999999</v>
      </c>
      <c r="AB9" s="442">
        <v>6.4000000000000001E-2</v>
      </c>
      <c r="AC9" s="8"/>
      <c r="AD9" s="440" t="s">
        <v>2121</v>
      </c>
      <c r="AE9" s="33">
        <v>0.20100000000000001</v>
      </c>
      <c r="AF9" s="443" t="s">
        <v>2187</v>
      </c>
      <c r="AG9" s="33">
        <v>0.27700000000000002</v>
      </c>
      <c r="AH9" s="475">
        <v>0.32600000000000001</v>
      </c>
      <c r="AI9" s="8"/>
      <c r="AJ9" s="8"/>
      <c r="AK9" s="8"/>
    </row>
    <row r="10" spans="1:38" ht="13.5" customHeight="1">
      <c r="A10" s="488" t="s">
        <v>2123</v>
      </c>
      <c r="B10" s="13">
        <v>4.3999999999999997E-2</v>
      </c>
      <c r="C10" s="14">
        <v>3.2000000000000001E-2</v>
      </c>
      <c r="D10" s="14">
        <v>1.7999999999999999E-2</v>
      </c>
      <c r="E10" s="12">
        <v>0</v>
      </c>
      <c r="F10" s="11">
        <v>1.4E-2</v>
      </c>
      <c r="G10" s="14">
        <v>1.2999999999999999E-2</v>
      </c>
      <c r="H10" s="15">
        <v>0</v>
      </c>
      <c r="I10" s="13">
        <v>1.0999999999999999E-2</v>
      </c>
      <c r="J10" s="12">
        <v>0</v>
      </c>
      <c r="K10" s="441">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2">
        <v>0.03</v>
      </c>
      <c r="AC10" s="8"/>
      <c r="AD10" s="440" t="s">
        <v>2123</v>
      </c>
      <c r="AE10" s="33">
        <v>0.13500000000000001</v>
      </c>
      <c r="AF10" s="33">
        <v>0.13700000000000001</v>
      </c>
      <c r="AG10" s="33">
        <v>0.16400000000000001</v>
      </c>
      <c r="AH10" s="475">
        <v>0.2</v>
      </c>
      <c r="AI10" s="8"/>
      <c r="AJ10" s="8"/>
      <c r="AK10" s="8"/>
    </row>
    <row r="11" spans="1:38" ht="13.5" customHeight="1">
      <c r="A11" s="488" t="s">
        <v>2124</v>
      </c>
      <c r="B11" s="13">
        <v>8.5999999999999993E-2</v>
      </c>
      <c r="C11" s="14">
        <v>6.3E-2</v>
      </c>
      <c r="D11" s="14">
        <v>3.5000000000000003E-2</v>
      </c>
      <c r="E11" s="12">
        <v>0</v>
      </c>
      <c r="F11" s="11">
        <v>2.1000000000000001E-2</v>
      </c>
      <c r="G11" s="443" t="s">
        <v>2122</v>
      </c>
      <c r="H11" s="15">
        <v>0</v>
      </c>
      <c r="I11" s="13">
        <v>2.8000000000000001E-2</v>
      </c>
      <c r="J11" s="12">
        <v>0</v>
      </c>
      <c r="K11" s="441">
        <v>0.159</v>
      </c>
      <c r="L11" s="443" t="s">
        <v>2122</v>
      </c>
      <c r="M11" s="42">
        <v>0.13799999999999998</v>
      </c>
      <c r="N11" s="42">
        <v>0.11499999999999999</v>
      </c>
      <c r="O11" s="42">
        <v>0.13100000000000001</v>
      </c>
      <c r="P11" s="42">
        <v>0.13600000000000001</v>
      </c>
      <c r="Q11" s="443" t="s">
        <v>2122</v>
      </c>
      <c r="R11" s="443" t="s">
        <v>2122</v>
      </c>
      <c r="S11" s="42">
        <v>0.10800000000000001</v>
      </c>
      <c r="T11" s="443" t="s">
        <v>2122</v>
      </c>
      <c r="U11" s="42">
        <v>0.10800000000000001</v>
      </c>
      <c r="V11" s="42">
        <v>0.10999999999999999</v>
      </c>
      <c r="W11" s="443" t="s">
        <v>2122</v>
      </c>
      <c r="X11" s="42">
        <v>8.0000000000000016E-2</v>
      </c>
      <c r="Y11" s="42">
        <v>8.6999999999999994E-2</v>
      </c>
      <c r="Z11" s="443" t="s">
        <v>2122</v>
      </c>
      <c r="AA11" s="42">
        <v>8.6999999999999994E-2</v>
      </c>
      <c r="AB11" s="442">
        <v>5.9000000000000004E-2</v>
      </c>
      <c r="AC11" s="8"/>
      <c r="AD11" s="440" t="s">
        <v>2124</v>
      </c>
      <c r="AE11" s="33">
        <v>0.17599999999999999</v>
      </c>
      <c r="AF11" s="443" t="s">
        <v>2187</v>
      </c>
      <c r="AG11" s="33">
        <v>0.20200000000000001</v>
      </c>
      <c r="AH11" s="475">
        <v>0.24299999999999999</v>
      </c>
      <c r="AI11" s="8"/>
      <c r="AJ11" s="8"/>
      <c r="AK11" s="8"/>
    </row>
    <row r="12" spans="1:38" ht="13.5" customHeight="1">
      <c r="A12" s="488" t="s">
        <v>2125</v>
      </c>
      <c r="B12" s="13">
        <v>8.5999999999999993E-2</v>
      </c>
      <c r="C12" s="14">
        <v>6.3E-2</v>
      </c>
      <c r="D12" s="14">
        <v>3.5000000000000003E-2</v>
      </c>
      <c r="E12" s="12">
        <v>0</v>
      </c>
      <c r="F12" s="11">
        <v>2.1000000000000001E-2</v>
      </c>
      <c r="G12" s="443" t="s">
        <v>2122</v>
      </c>
      <c r="H12" s="15">
        <v>0</v>
      </c>
      <c r="I12" s="13">
        <v>2.8000000000000001E-2</v>
      </c>
      <c r="J12" s="12">
        <v>0</v>
      </c>
      <c r="K12" s="441">
        <v>0.159</v>
      </c>
      <c r="L12" s="443" t="s">
        <v>2122</v>
      </c>
      <c r="M12" s="42">
        <v>0.13799999999999998</v>
      </c>
      <c r="N12" s="42">
        <v>0.11499999999999999</v>
      </c>
      <c r="O12" s="42">
        <v>0.13100000000000001</v>
      </c>
      <c r="P12" s="42">
        <v>0.13600000000000001</v>
      </c>
      <c r="Q12" s="443" t="s">
        <v>2122</v>
      </c>
      <c r="R12" s="443" t="s">
        <v>2122</v>
      </c>
      <c r="S12" s="42">
        <v>0.10800000000000001</v>
      </c>
      <c r="T12" s="443" t="s">
        <v>2122</v>
      </c>
      <c r="U12" s="42">
        <v>0.10800000000000001</v>
      </c>
      <c r="V12" s="42">
        <v>0.10999999999999999</v>
      </c>
      <c r="W12" s="443" t="s">
        <v>2122</v>
      </c>
      <c r="X12" s="42">
        <v>8.0000000000000016E-2</v>
      </c>
      <c r="Y12" s="42">
        <v>8.6999999999999994E-2</v>
      </c>
      <c r="Z12" s="443" t="s">
        <v>2122</v>
      </c>
      <c r="AA12" s="42">
        <v>8.6999999999999994E-2</v>
      </c>
      <c r="AB12" s="442">
        <v>5.9000000000000004E-2</v>
      </c>
      <c r="AC12" s="8"/>
      <c r="AD12" s="440" t="s">
        <v>2125</v>
      </c>
      <c r="AE12" s="33">
        <v>0.17599999999999999</v>
      </c>
      <c r="AF12" s="443" t="s">
        <v>2187</v>
      </c>
      <c r="AG12" s="33">
        <v>0.20200000000000001</v>
      </c>
      <c r="AH12" s="475">
        <v>0.24299999999999999</v>
      </c>
      <c r="AI12" s="8"/>
      <c r="AJ12" s="8"/>
      <c r="AK12" s="8"/>
    </row>
    <row r="13" spans="1:38" ht="13.5" customHeight="1">
      <c r="A13" s="488" t="s">
        <v>2126</v>
      </c>
      <c r="B13" s="13">
        <v>6.4000000000000001E-2</v>
      </c>
      <c r="C13" s="14">
        <v>4.7E-2</v>
      </c>
      <c r="D13" s="14">
        <v>2.5999999999999999E-2</v>
      </c>
      <c r="E13" s="12">
        <v>0</v>
      </c>
      <c r="F13" s="11">
        <v>2.1000000000000001E-2</v>
      </c>
      <c r="G13" s="14">
        <v>1.9E-2</v>
      </c>
      <c r="H13" s="15">
        <v>0</v>
      </c>
      <c r="I13" s="13">
        <v>2.8000000000000001E-2</v>
      </c>
      <c r="J13" s="12">
        <v>0</v>
      </c>
      <c r="K13" s="441">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2">
        <v>0.05</v>
      </c>
      <c r="AC13" s="8"/>
      <c r="AD13" s="440" t="s">
        <v>2126</v>
      </c>
      <c r="AE13" s="33">
        <v>0.20399999999999999</v>
      </c>
      <c r="AF13" s="33">
        <v>0.20699999999999999</v>
      </c>
      <c r="AG13" s="33">
        <v>0.24099999999999999</v>
      </c>
      <c r="AH13" s="475">
        <v>0.28199999999999997</v>
      </c>
      <c r="AI13" s="8"/>
      <c r="AJ13" s="8"/>
      <c r="AK13" s="8"/>
    </row>
    <row r="14" spans="1:38" ht="13.5" customHeight="1">
      <c r="A14" s="488" t="s">
        <v>2127</v>
      </c>
      <c r="B14" s="13">
        <v>6.7000000000000004E-2</v>
      </c>
      <c r="C14" s="14">
        <v>4.9000000000000002E-2</v>
      </c>
      <c r="D14" s="14">
        <v>2.7E-2</v>
      </c>
      <c r="E14" s="12">
        <v>0</v>
      </c>
      <c r="F14" s="11">
        <v>0.04</v>
      </c>
      <c r="G14" s="14">
        <v>3.5999999999999997E-2</v>
      </c>
      <c r="H14" s="15">
        <v>0</v>
      </c>
      <c r="I14" s="13">
        <v>1.7999999999999999E-2</v>
      </c>
      <c r="J14" s="12">
        <v>0</v>
      </c>
      <c r="K14" s="441">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2">
        <v>0.04</v>
      </c>
      <c r="AC14" s="8"/>
      <c r="AD14" s="440" t="s">
        <v>2127</v>
      </c>
      <c r="AE14" s="33">
        <v>0.13</v>
      </c>
      <c r="AF14" s="33">
        <v>0.13400000000000001</v>
      </c>
      <c r="AG14" s="33">
        <v>0.183</v>
      </c>
      <c r="AH14" s="475">
        <v>0.22500000000000001</v>
      </c>
      <c r="AI14" s="8"/>
      <c r="AJ14" s="8"/>
      <c r="AK14" s="8"/>
    </row>
    <row r="15" spans="1:38" ht="13.5" customHeight="1">
      <c r="A15" s="488" t="s">
        <v>2128</v>
      </c>
      <c r="B15" s="13">
        <v>6.7000000000000004E-2</v>
      </c>
      <c r="C15" s="14">
        <v>4.9000000000000002E-2</v>
      </c>
      <c r="D15" s="14">
        <v>2.7E-2</v>
      </c>
      <c r="E15" s="12">
        <v>0</v>
      </c>
      <c r="F15" s="11">
        <v>0.04</v>
      </c>
      <c r="G15" s="14">
        <v>3.5999999999999997E-2</v>
      </c>
      <c r="H15" s="15">
        <v>0</v>
      </c>
      <c r="I15" s="13">
        <v>1.7999999999999999E-2</v>
      </c>
      <c r="J15" s="12">
        <v>0</v>
      </c>
      <c r="K15" s="441">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2">
        <v>0.04</v>
      </c>
      <c r="AC15" s="8"/>
      <c r="AD15" s="440" t="s">
        <v>2128</v>
      </c>
      <c r="AE15" s="33">
        <v>0.13</v>
      </c>
      <c r="AF15" s="33">
        <v>0.13400000000000001</v>
      </c>
      <c r="AG15" s="33">
        <v>0.183</v>
      </c>
      <c r="AH15" s="475">
        <v>0.22500000000000001</v>
      </c>
      <c r="AI15" s="8"/>
      <c r="AJ15" s="8"/>
      <c r="AK15" s="8"/>
    </row>
    <row r="16" spans="1:38" ht="13.5" customHeight="1">
      <c r="A16" s="488" t="s">
        <v>2129</v>
      </c>
      <c r="B16" s="13">
        <v>6.4000000000000001E-2</v>
      </c>
      <c r="C16" s="14">
        <v>4.7E-2</v>
      </c>
      <c r="D16" s="14">
        <v>2.5999999999999999E-2</v>
      </c>
      <c r="E16" s="12">
        <v>0</v>
      </c>
      <c r="F16" s="11">
        <v>1.7000000000000001E-2</v>
      </c>
      <c r="G16" s="14">
        <v>1.4999999999999999E-2</v>
      </c>
      <c r="H16" s="15">
        <v>0</v>
      </c>
      <c r="I16" s="13">
        <v>1.2999999999999999E-2</v>
      </c>
      <c r="J16" s="12">
        <v>0</v>
      </c>
      <c r="K16" s="441">
        <v>0.10299999999999999</v>
      </c>
      <c r="L16" s="42">
        <v>0.10099999999999999</v>
      </c>
      <c r="M16" s="42">
        <v>8.5999999999999993E-2</v>
      </c>
      <c r="N16" s="42">
        <v>6.8999999999999992E-2</v>
      </c>
      <c r="O16" s="443" t="s">
        <v>2122</v>
      </c>
      <c r="P16" s="443" t="s">
        <v>2122</v>
      </c>
      <c r="Q16" s="443" t="s">
        <v>2122</v>
      </c>
      <c r="R16" s="443" t="s">
        <v>2122</v>
      </c>
      <c r="S16" s="443" t="s">
        <v>2122</v>
      </c>
      <c r="T16" s="443" t="s">
        <v>2122</v>
      </c>
      <c r="U16" s="443" t="s">
        <v>2122</v>
      </c>
      <c r="V16" s="443" t="s">
        <v>2122</v>
      </c>
      <c r="W16" s="443" t="s">
        <v>2122</v>
      </c>
      <c r="X16" s="443" t="s">
        <v>2122</v>
      </c>
      <c r="Y16" s="443" t="s">
        <v>2122</v>
      </c>
      <c r="Z16" s="443" t="s">
        <v>2122</v>
      </c>
      <c r="AA16" s="443" t="s">
        <v>2122</v>
      </c>
      <c r="AB16" s="444" t="s">
        <v>2122</v>
      </c>
      <c r="AC16" s="8"/>
      <c r="AD16" s="440" t="s">
        <v>2129</v>
      </c>
      <c r="AE16" s="33">
        <v>0.126</v>
      </c>
      <c r="AF16" s="33">
        <v>0.128</v>
      </c>
      <c r="AG16" s="33">
        <v>0.151</v>
      </c>
      <c r="AH16" s="475">
        <v>0.188</v>
      </c>
      <c r="AI16" s="8"/>
      <c r="AJ16" s="8"/>
      <c r="AK16" s="8"/>
    </row>
    <row r="17" spans="1:40" ht="13.5" customHeight="1">
      <c r="A17" s="488" t="s">
        <v>2130</v>
      </c>
      <c r="B17" s="13">
        <v>6.4000000000000001E-2</v>
      </c>
      <c r="C17" s="14">
        <v>4.7E-2</v>
      </c>
      <c r="D17" s="14">
        <v>2.5999999999999999E-2</v>
      </c>
      <c r="E17" s="12">
        <v>0</v>
      </c>
      <c r="F17" s="11">
        <v>1.7000000000000001E-2</v>
      </c>
      <c r="G17" s="14">
        <v>1.4999999999999999E-2</v>
      </c>
      <c r="H17" s="15">
        <v>0</v>
      </c>
      <c r="I17" s="13">
        <v>1.2999999999999999E-2</v>
      </c>
      <c r="J17" s="12">
        <v>0</v>
      </c>
      <c r="K17" s="441">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2">
        <v>3.4999999999999996E-2</v>
      </c>
      <c r="AC17" s="8"/>
      <c r="AD17" s="440" t="s">
        <v>2130</v>
      </c>
      <c r="AE17" s="33">
        <v>0.126</v>
      </c>
      <c r="AF17" s="33">
        <v>0.128</v>
      </c>
      <c r="AG17" s="33">
        <v>0.151</v>
      </c>
      <c r="AH17" s="475">
        <v>0.188</v>
      </c>
      <c r="AI17" s="8"/>
      <c r="AJ17" s="8"/>
      <c r="AK17" s="8"/>
    </row>
    <row r="18" spans="1:40" ht="13.5" customHeight="1">
      <c r="A18" s="488" t="s">
        <v>2131</v>
      </c>
      <c r="B18" s="13">
        <v>5.7000000000000002E-2</v>
      </c>
      <c r="C18" s="14">
        <v>4.1000000000000002E-2</v>
      </c>
      <c r="D18" s="14">
        <v>2.3E-2</v>
      </c>
      <c r="E18" s="12">
        <v>0</v>
      </c>
      <c r="F18" s="11">
        <v>1.7000000000000001E-2</v>
      </c>
      <c r="G18" s="14">
        <v>1.4999999999999999E-2</v>
      </c>
      <c r="H18" s="15">
        <v>0</v>
      </c>
      <c r="I18" s="13">
        <v>1.2999999999999999E-2</v>
      </c>
      <c r="J18" s="12">
        <v>0</v>
      </c>
      <c r="K18" s="441">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2">
        <v>3.2000000000000001E-2</v>
      </c>
      <c r="AC18" s="8"/>
      <c r="AD18" s="440" t="s">
        <v>2131</v>
      </c>
      <c r="AE18" s="33">
        <v>0.13500000000000001</v>
      </c>
      <c r="AF18" s="33">
        <v>0.13800000000000001</v>
      </c>
      <c r="AG18" s="33">
        <v>0.16400000000000001</v>
      </c>
      <c r="AH18" s="475">
        <v>0.20599999999999999</v>
      </c>
      <c r="AI18" s="8"/>
      <c r="AJ18" s="8"/>
      <c r="AK18" s="8"/>
    </row>
    <row r="19" spans="1:40" ht="13.5" customHeight="1">
      <c r="A19" s="488" t="s">
        <v>2132</v>
      </c>
      <c r="B19" s="13">
        <v>5.3999999999999999E-2</v>
      </c>
      <c r="C19" s="14">
        <v>0.04</v>
      </c>
      <c r="D19" s="14">
        <v>2.1999999999999999E-2</v>
      </c>
      <c r="E19" s="12">
        <v>0</v>
      </c>
      <c r="F19" s="11">
        <v>1.7000000000000001E-2</v>
      </c>
      <c r="G19" s="14">
        <v>1.4999999999999999E-2</v>
      </c>
      <c r="H19" s="15">
        <v>0</v>
      </c>
      <c r="I19" s="13">
        <v>1.2999999999999999E-2</v>
      </c>
      <c r="J19" s="12">
        <v>0</v>
      </c>
      <c r="K19" s="441">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2">
        <v>3.1E-2</v>
      </c>
      <c r="AC19" s="8"/>
      <c r="AD19" s="440" t="s">
        <v>2132</v>
      </c>
      <c r="AE19" s="33">
        <v>0.13900000000000001</v>
      </c>
      <c r="AF19" s="33">
        <v>0.14199999999999999</v>
      </c>
      <c r="AG19" s="33">
        <v>0.17100000000000001</v>
      </c>
      <c r="AH19" s="475">
        <v>0.20899999999999999</v>
      </c>
      <c r="AI19" s="8"/>
      <c r="AJ19" s="8"/>
      <c r="AK19" s="8"/>
    </row>
    <row r="20" spans="1:40" ht="13.5" customHeight="1">
      <c r="A20" s="488" t="s">
        <v>2133</v>
      </c>
      <c r="B20" s="13">
        <v>6.4000000000000001E-2</v>
      </c>
      <c r="C20" s="14">
        <v>4.7E-2</v>
      </c>
      <c r="D20" s="14">
        <v>2.5999999999999999E-2</v>
      </c>
      <c r="E20" s="12">
        <v>0</v>
      </c>
      <c r="F20" s="11">
        <v>1.7000000000000001E-2</v>
      </c>
      <c r="G20" s="443" t="s">
        <v>2122</v>
      </c>
      <c r="H20" s="15">
        <v>0</v>
      </c>
      <c r="I20" s="13">
        <v>1.2999999999999999E-2</v>
      </c>
      <c r="J20" s="12">
        <v>0</v>
      </c>
      <c r="K20" s="441">
        <v>0.10299999999999999</v>
      </c>
      <c r="L20" s="443" t="s">
        <v>2122</v>
      </c>
      <c r="M20" s="42">
        <v>8.5999999999999993E-2</v>
      </c>
      <c r="N20" s="42">
        <v>6.8999999999999992E-2</v>
      </c>
      <c r="O20" s="42">
        <v>0.09</v>
      </c>
      <c r="P20" s="42">
        <v>8.5999999999999993E-2</v>
      </c>
      <c r="Q20" s="443" t="s">
        <v>2122</v>
      </c>
      <c r="R20" s="443" t="s">
        <v>2122</v>
      </c>
      <c r="S20" s="42">
        <v>7.2999999999999995E-2</v>
      </c>
      <c r="T20" s="443" t="s">
        <v>2122</v>
      </c>
      <c r="U20" s="42">
        <v>6.4999999999999988E-2</v>
      </c>
      <c r="V20" s="42">
        <v>7.2999999999999995E-2</v>
      </c>
      <c r="W20" s="443" t="s">
        <v>2122</v>
      </c>
      <c r="X20" s="42">
        <v>5.1999999999999998E-2</v>
      </c>
      <c r="Y20" s="42">
        <v>5.6000000000000001E-2</v>
      </c>
      <c r="Z20" s="443" t="s">
        <v>2122</v>
      </c>
      <c r="AA20" s="42">
        <v>4.8000000000000001E-2</v>
      </c>
      <c r="AB20" s="442">
        <v>3.4999999999999996E-2</v>
      </c>
      <c r="AC20" s="8"/>
      <c r="AD20" s="440" t="s">
        <v>2133</v>
      </c>
      <c r="AE20" s="33">
        <v>0.126</v>
      </c>
      <c r="AF20" s="443" t="s">
        <v>2187</v>
      </c>
      <c r="AG20" s="33">
        <v>0.151</v>
      </c>
      <c r="AH20" s="475">
        <v>0.188</v>
      </c>
      <c r="AI20" s="8"/>
      <c r="AJ20" s="8"/>
      <c r="AK20" s="8"/>
    </row>
    <row r="21" spans="1:40" ht="13.5" customHeight="1">
      <c r="A21" s="488" t="s">
        <v>2134</v>
      </c>
      <c r="B21" s="13">
        <v>6.4000000000000001E-2</v>
      </c>
      <c r="C21" s="14">
        <v>4.7E-2</v>
      </c>
      <c r="D21" s="14">
        <v>2.5999999999999999E-2</v>
      </c>
      <c r="E21" s="12">
        <v>0</v>
      </c>
      <c r="F21" s="11">
        <v>1.7000000000000001E-2</v>
      </c>
      <c r="G21" s="14">
        <v>1.4999999999999999E-2</v>
      </c>
      <c r="H21" s="15">
        <v>0</v>
      </c>
      <c r="I21" s="13">
        <v>1.2999999999999999E-2</v>
      </c>
      <c r="J21" s="12">
        <v>0</v>
      </c>
      <c r="K21" s="441">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2">
        <v>3.4999999999999996E-2</v>
      </c>
      <c r="AC21" s="8"/>
      <c r="AD21" s="440" t="s">
        <v>2134</v>
      </c>
      <c r="AE21" s="33">
        <v>0.126</v>
      </c>
      <c r="AF21" s="33">
        <v>0.128</v>
      </c>
      <c r="AG21" s="33">
        <v>0.151</v>
      </c>
      <c r="AH21" s="475">
        <v>0.188</v>
      </c>
      <c r="AI21" s="8"/>
      <c r="AJ21" s="8"/>
      <c r="AK21" s="8"/>
    </row>
    <row r="22" spans="1:40" ht="13.5" customHeight="1">
      <c r="A22" s="488" t="s">
        <v>2135</v>
      </c>
      <c r="B22" s="13">
        <v>8.5999999999999993E-2</v>
      </c>
      <c r="C22" s="14">
        <v>6.3E-2</v>
      </c>
      <c r="D22" s="14">
        <v>3.5000000000000003E-2</v>
      </c>
      <c r="E22" s="12">
        <v>0</v>
      </c>
      <c r="F22" s="11">
        <v>1.9E-2</v>
      </c>
      <c r="G22" s="14">
        <v>1.6E-2</v>
      </c>
      <c r="H22" s="15">
        <v>0</v>
      </c>
      <c r="I22" s="13">
        <v>2.5999999999999999E-2</v>
      </c>
      <c r="J22" s="12">
        <v>0</v>
      </c>
      <c r="K22" s="441">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2">
        <v>5.1000000000000004E-2</v>
      </c>
      <c r="AC22" s="8"/>
      <c r="AD22" s="440" t="s">
        <v>2135</v>
      </c>
      <c r="AE22" s="33">
        <v>0.17599999999999999</v>
      </c>
      <c r="AF22" s="33">
        <v>0.18</v>
      </c>
      <c r="AG22" s="33">
        <v>0.20300000000000001</v>
      </c>
      <c r="AH22" s="475">
        <v>0.247</v>
      </c>
      <c r="AI22" s="8"/>
      <c r="AJ22" s="8"/>
      <c r="AK22" s="8"/>
    </row>
    <row r="23" spans="1:40" ht="13.5" customHeight="1">
      <c r="A23" s="488" t="s">
        <v>2136</v>
      </c>
      <c r="B23" s="13">
        <v>8.5999999999999993E-2</v>
      </c>
      <c r="C23" s="14">
        <v>6.3E-2</v>
      </c>
      <c r="D23" s="14">
        <v>3.5000000000000003E-2</v>
      </c>
      <c r="E23" s="12">
        <v>0</v>
      </c>
      <c r="F23" s="11">
        <v>1.9E-2</v>
      </c>
      <c r="G23" s="14">
        <v>1.6E-2</v>
      </c>
      <c r="H23" s="15">
        <v>0</v>
      </c>
      <c r="I23" s="13">
        <v>2.5999999999999999E-2</v>
      </c>
      <c r="J23" s="12">
        <v>0</v>
      </c>
      <c r="K23" s="441">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2">
        <v>5.1000000000000004E-2</v>
      </c>
      <c r="AC23" s="8"/>
      <c r="AD23" s="440" t="s">
        <v>2136</v>
      </c>
      <c r="AE23" s="33">
        <v>0.17599999999999999</v>
      </c>
      <c r="AF23" s="33">
        <v>0.18</v>
      </c>
      <c r="AG23" s="33">
        <v>0.20300000000000001</v>
      </c>
      <c r="AH23" s="475">
        <v>0.247</v>
      </c>
      <c r="AI23" s="8"/>
      <c r="AJ23" s="8"/>
      <c r="AK23" s="8"/>
    </row>
    <row r="24" spans="1:40">
      <c r="A24" s="488" t="s">
        <v>2137</v>
      </c>
      <c r="B24" s="13">
        <v>0.15</v>
      </c>
      <c r="C24" s="14">
        <v>0.11</v>
      </c>
      <c r="D24" s="14">
        <v>6.0999999999999999E-2</v>
      </c>
      <c r="E24" s="12">
        <v>0</v>
      </c>
      <c r="F24" s="11">
        <v>1.9E-2</v>
      </c>
      <c r="G24" s="14">
        <v>1.6E-2</v>
      </c>
      <c r="H24" s="15">
        <v>0</v>
      </c>
      <c r="I24" s="13">
        <v>2.5999999999999999E-2</v>
      </c>
      <c r="J24" s="12">
        <v>0</v>
      </c>
      <c r="K24" s="441">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2">
        <v>7.6999999999999999E-2</v>
      </c>
      <c r="AC24" s="8"/>
      <c r="AD24" s="440" t="s">
        <v>2137</v>
      </c>
      <c r="AE24" s="33">
        <v>0.123</v>
      </c>
      <c r="AF24" s="33">
        <v>0.125</v>
      </c>
      <c r="AG24" s="33">
        <v>0.13500000000000001</v>
      </c>
      <c r="AH24" s="475">
        <v>0.17100000000000001</v>
      </c>
      <c r="AI24" s="8"/>
      <c r="AJ24" s="8"/>
      <c r="AK24" s="8"/>
    </row>
    <row r="25" spans="1:40">
      <c r="A25" s="488" t="s">
        <v>2138</v>
      </c>
      <c r="B25" s="13">
        <v>8.1000000000000003E-2</v>
      </c>
      <c r="C25" s="14">
        <v>5.8999999999999997E-2</v>
      </c>
      <c r="D25" s="14">
        <v>3.3000000000000002E-2</v>
      </c>
      <c r="E25" s="12">
        <v>0</v>
      </c>
      <c r="F25" s="11">
        <v>1.2999999999999999E-2</v>
      </c>
      <c r="G25" s="14">
        <v>0.01</v>
      </c>
      <c r="H25" s="15">
        <v>0</v>
      </c>
      <c r="I25" s="13">
        <v>0.02</v>
      </c>
      <c r="J25" s="12">
        <v>0</v>
      </c>
      <c r="K25" s="441">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2">
        <v>0.05</v>
      </c>
      <c r="AC25" s="8"/>
      <c r="AD25" s="440" t="s">
        <v>2138</v>
      </c>
      <c r="AE25" s="33">
        <v>0.152</v>
      </c>
      <c r="AF25" s="33">
        <v>0.156</v>
      </c>
      <c r="AG25" s="33">
        <v>0.16900000000000001</v>
      </c>
      <c r="AH25" s="475">
        <v>0.20799999999999999</v>
      </c>
      <c r="AI25" s="8"/>
      <c r="AJ25" s="8"/>
      <c r="AK25" s="8"/>
    </row>
    <row r="26" spans="1:40">
      <c r="A26" s="488" t="s">
        <v>2139</v>
      </c>
      <c r="B26" s="13">
        <v>0.126</v>
      </c>
      <c r="C26" s="14">
        <v>9.1999999999999998E-2</v>
      </c>
      <c r="D26" s="14">
        <v>5.0999999999999997E-2</v>
      </c>
      <c r="E26" s="12">
        <v>0</v>
      </c>
      <c r="F26" s="11">
        <v>1.2999999999999999E-2</v>
      </c>
      <c r="G26" s="14">
        <v>0.01</v>
      </c>
      <c r="H26" s="15">
        <v>0</v>
      </c>
      <c r="I26" s="13">
        <v>0.02</v>
      </c>
      <c r="J26" s="12">
        <v>0</v>
      </c>
      <c r="K26" s="441">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2">
        <v>6.8000000000000005E-2</v>
      </c>
      <c r="AC26" s="8"/>
      <c r="AD26" s="440" t="s">
        <v>2139</v>
      </c>
      <c r="AE26" s="33">
        <v>0.113</v>
      </c>
      <c r="AF26" s="33">
        <v>0.115</v>
      </c>
      <c r="AG26" s="33">
        <v>0.122</v>
      </c>
      <c r="AH26" s="475">
        <v>0.155</v>
      </c>
      <c r="AI26" s="8"/>
      <c r="AJ26" s="8"/>
      <c r="AK26" s="8"/>
    </row>
    <row r="27" spans="1:40">
      <c r="A27" s="488" t="s">
        <v>2140</v>
      </c>
      <c r="B27" s="13">
        <v>8.4000000000000005E-2</v>
      </c>
      <c r="C27" s="14">
        <v>6.0999999999999999E-2</v>
      </c>
      <c r="D27" s="14">
        <v>3.4000000000000002E-2</v>
      </c>
      <c r="E27" s="12">
        <v>0</v>
      </c>
      <c r="F27" s="11">
        <v>1.2999999999999999E-2</v>
      </c>
      <c r="G27" s="14">
        <v>0.01</v>
      </c>
      <c r="H27" s="15">
        <v>0</v>
      </c>
      <c r="I27" s="13">
        <v>0.02</v>
      </c>
      <c r="J27" s="12">
        <v>0</v>
      </c>
      <c r="K27" s="441">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2">
        <v>5.1000000000000004E-2</v>
      </c>
      <c r="AC27" s="8"/>
      <c r="AD27" s="440" t="s">
        <v>2140</v>
      </c>
      <c r="AE27" s="33">
        <v>0.14899999999999999</v>
      </c>
      <c r="AF27" s="33">
        <v>0.152</v>
      </c>
      <c r="AG27" s="33">
        <v>0.16500000000000001</v>
      </c>
      <c r="AH27" s="475">
        <v>0.20399999999999999</v>
      </c>
      <c r="AI27" s="8"/>
      <c r="AJ27" s="8"/>
      <c r="AK27" s="8"/>
    </row>
    <row r="28" spans="1:40">
      <c r="A28" s="488" t="s">
        <v>2141</v>
      </c>
      <c r="B28" s="445">
        <v>8.1000000000000003E-2</v>
      </c>
      <c r="C28" s="446">
        <v>5.8999999999999997E-2</v>
      </c>
      <c r="D28" s="446">
        <v>3.3000000000000002E-2</v>
      </c>
      <c r="E28" s="12">
        <v>0</v>
      </c>
      <c r="F28" s="447">
        <v>1.0999999999999999E-2</v>
      </c>
      <c r="G28" s="443" t="s">
        <v>2122</v>
      </c>
      <c r="H28" s="15">
        <v>0</v>
      </c>
      <c r="I28" s="445">
        <v>0.02</v>
      </c>
      <c r="J28" s="12">
        <v>0</v>
      </c>
      <c r="K28" s="448">
        <v>0.129</v>
      </c>
      <c r="L28" s="443" t="s">
        <v>2122</v>
      </c>
      <c r="M28" s="449">
        <v>0.11800000000000001</v>
      </c>
      <c r="N28" s="449">
        <v>9.6000000000000002E-2</v>
      </c>
      <c r="O28" s="449">
        <v>0.109</v>
      </c>
      <c r="P28" s="449">
        <v>0.107</v>
      </c>
      <c r="Q28" s="443" t="s">
        <v>2122</v>
      </c>
      <c r="R28" s="443" t="s">
        <v>2122</v>
      </c>
      <c r="S28" s="449">
        <v>8.6999999999999994E-2</v>
      </c>
      <c r="T28" s="443" t="s">
        <v>2122</v>
      </c>
      <c r="U28" s="449">
        <v>8.1000000000000003E-2</v>
      </c>
      <c r="V28" s="449">
        <v>9.8000000000000004E-2</v>
      </c>
      <c r="W28" s="443" t="s">
        <v>2122</v>
      </c>
      <c r="X28" s="449">
        <v>6.0999999999999999E-2</v>
      </c>
      <c r="Y28" s="449">
        <v>7.5999999999999998E-2</v>
      </c>
      <c r="Z28" s="443" t="s">
        <v>2122</v>
      </c>
      <c r="AA28" s="449">
        <v>7.0000000000000007E-2</v>
      </c>
      <c r="AB28" s="450">
        <v>0.05</v>
      </c>
      <c r="AC28" s="8"/>
      <c r="AD28" s="440" t="s">
        <v>2141</v>
      </c>
      <c r="AE28" s="33">
        <v>0.155</v>
      </c>
      <c r="AF28" s="443" t="s">
        <v>2187</v>
      </c>
      <c r="AG28" s="33">
        <v>0.16900000000000001</v>
      </c>
      <c r="AH28" s="475">
        <v>0.20799999999999999</v>
      </c>
      <c r="AI28" s="8"/>
      <c r="AJ28" s="8"/>
      <c r="AK28" s="8"/>
    </row>
    <row r="29" spans="1:40">
      <c r="A29" s="488" t="s">
        <v>2142</v>
      </c>
      <c r="B29" s="445">
        <v>8.1000000000000003E-2</v>
      </c>
      <c r="C29" s="446">
        <v>5.8999999999999997E-2</v>
      </c>
      <c r="D29" s="446">
        <v>3.3000000000000002E-2</v>
      </c>
      <c r="E29" s="12">
        <v>0</v>
      </c>
      <c r="F29" s="447">
        <v>1.0999999999999999E-2</v>
      </c>
      <c r="G29" s="443" t="s">
        <v>2122</v>
      </c>
      <c r="H29" s="15">
        <v>0</v>
      </c>
      <c r="I29" s="445">
        <v>0.02</v>
      </c>
      <c r="J29" s="12">
        <v>0</v>
      </c>
      <c r="K29" s="448">
        <v>0.129</v>
      </c>
      <c r="L29" s="443" t="s">
        <v>2122</v>
      </c>
      <c r="M29" s="449">
        <v>0.11800000000000001</v>
      </c>
      <c r="N29" s="449">
        <v>9.6000000000000002E-2</v>
      </c>
      <c r="O29" s="449">
        <v>0.109</v>
      </c>
      <c r="P29" s="449">
        <v>0.107</v>
      </c>
      <c r="Q29" s="443" t="s">
        <v>2122</v>
      </c>
      <c r="R29" s="443" t="s">
        <v>2122</v>
      </c>
      <c r="S29" s="449">
        <v>8.6999999999999994E-2</v>
      </c>
      <c r="T29" s="443" t="s">
        <v>2122</v>
      </c>
      <c r="U29" s="449">
        <v>8.1000000000000003E-2</v>
      </c>
      <c r="V29" s="449">
        <v>9.8000000000000004E-2</v>
      </c>
      <c r="W29" s="443" t="s">
        <v>2122</v>
      </c>
      <c r="X29" s="449">
        <v>6.0999999999999999E-2</v>
      </c>
      <c r="Y29" s="449">
        <v>7.5999999999999998E-2</v>
      </c>
      <c r="Z29" s="443" t="s">
        <v>2122</v>
      </c>
      <c r="AA29" s="449">
        <v>7.0000000000000007E-2</v>
      </c>
      <c r="AB29" s="450">
        <v>0.05</v>
      </c>
      <c r="AC29" s="8"/>
      <c r="AD29" s="440" t="s">
        <v>2142</v>
      </c>
      <c r="AE29" s="33">
        <v>0.155</v>
      </c>
      <c r="AF29" s="443" t="s">
        <v>2187</v>
      </c>
      <c r="AG29" s="33">
        <v>0.16900000000000001</v>
      </c>
      <c r="AH29" s="475">
        <v>0.20799999999999999</v>
      </c>
      <c r="AI29" s="8"/>
      <c r="AJ29" s="8"/>
      <c r="AK29" s="8"/>
      <c r="AM29" s="8"/>
      <c r="AN29" s="8"/>
    </row>
    <row r="30" spans="1:40">
      <c r="A30" s="488" t="s">
        <v>2143</v>
      </c>
      <c r="B30" s="445">
        <v>9.9000000000000005E-2</v>
      </c>
      <c r="C30" s="446">
        <v>7.1999999999999995E-2</v>
      </c>
      <c r="D30" s="446">
        <v>0.04</v>
      </c>
      <c r="E30" s="12">
        <v>0</v>
      </c>
      <c r="F30" s="447">
        <v>4.2999999999999997E-2</v>
      </c>
      <c r="G30" s="446">
        <v>3.9E-2</v>
      </c>
      <c r="H30" s="15">
        <v>0</v>
      </c>
      <c r="I30" s="445">
        <v>3.7999999999999999E-2</v>
      </c>
      <c r="J30" s="12">
        <v>0</v>
      </c>
      <c r="K30" s="448">
        <v>0.21100000000000002</v>
      </c>
      <c r="L30" s="449">
        <v>0.20700000000000002</v>
      </c>
      <c r="M30" s="449">
        <v>0.16800000000000001</v>
      </c>
      <c r="N30" s="449">
        <v>0.14099999999999999</v>
      </c>
      <c r="O30" s="449">
        <v>0.17300000000000001</v>
      </c>
      <c r="P30" s="449">
        <v>0.184</v>
      </c>
      <c r="Q30" s="449">
        <v>0.16900000000000001</v>
      </c>
      <c r="R30" s="449">
        <v>0.18</v>
      </c>
      <c r="S30" s="449">
        <v>0.14599999999999999</v>
      </c>
      <c r="T30" s="449">
        <v>0.14199999999999999</v>
      </c>
      <c r="U30" s="449">
        <v>0.152</v>
      </c>
      <c r="V30" s="449">
        <v>0.13</v>
      </c>
      <c r="W30" s="449">
        <v>0.14799999999999999</v>
      </c>
      <c r="X30" s="449">
        <v>0.11399999999999999</v>
      </c>
      <c r="Y30" s="449">
        <v>0.10299999999999999</v>
      </c>
      <c r="Z30" s="449">
        <v>0.11</v>
      </c>
      <c r="AA30" s="449">
        <v>0.109</v>
      </c>
      <c r="AB30" s="450">
        <v>7.1000000000000008E-2</v>
      </c>
      <c r="AC30" s="8"/>
      <c r="AD30" s="440" t="s">
        <v>2143</v>
      </c>
      <c r="AE30" s="33">
        <v>0.18</v>
      </c>
      <c r="AF30" s="33">
        <v>0.183</v>
      </c>
      <c r="AG30" s="33">
        <v>0.22600000000000001</v>
      </c>
      <c r="AH30" s="475">
        <v>0.26900000000000002</v>
      </c>
      <c r="AI30" s="8"/>
      <c r="AJ30" s="8"/>
      <c r="AK30" s="8"/>
      <c r="AM30" s="8"/>
      <c r="AN30" s="8"/>
    </row>
    <row r="31" spans="1:40" ht="13.8" thickBot="1">
      <c r="A31" s="489" t="s">
        <v>2144</v>
      </c>
      <c r="B31" s="452">
        <v>7.9000000000000001E-2</v>
      </c>
      <c r="C31" s="453">
        <v>5.8000000000000003E-2</v>
      </c>
      <c r="D31" s="453">
        <v>3.2000000000000001E-2</v>
      </c>
      <c r="E31" s="454">
        <v>0</v>
      </c>
      <c r="F31" s="455">
        <v>4.2999999999999997E-2</v>
      </c>
      <c r="G31" s="453">
        <v>3.9E-2</v>
      </c>
      <c r="H31" s="456">
        <v>0</v>
      </c>
      <c r="I31" s="452">
        <v>3.7999999999999999E-2</v>
      </c>
      <c r="J31" s="454">
        <v>0</v>
      </c>
      <c r="K31" s="457">
        <v>0.191</v>
      </c>
      <c r="L31" s="458">
        <v>0.187</v>
      </c>
      <c r="M31" s="458">
        <v>0.14799999999999999</v>
      </c>
      <c r="N31" s="458">
        <v>0.127</v>
      </c>
      <c r="O31" s="458">
        <v>0.153</v>
      </c>
      <c r="P31" s="458">
        <v>0.17</v>
      </c>
      <c r="Q31" s="458">
        <v>0.14899999999999999</v>
      </c>
      <c r="R31" s="458">
        <v>0.16600000000000001</v>
      </c>
      <c r="S31" s="458">
        <v>0.13200000000000001</v>
      </c>
      <c r="T31" s="458">
        <v>0.128</v>
      </c>
      <c r="U31" s="458">
        <v>0.14399999999999999</v>
      </c>
      <c r="V31" s="458">
        <v>0.11</v>
      </c>
      <c r="W31" s="458">
        <v>0.14000000000000001</v>
      </c>
      <c r="X31" s="458">
        <v>0.106</v>
      </c>
      <c r="Y31" s="458">
        <v>8.8999999999999996E-2</v>
      </c>
      <c r="Z31" s="458">
        <v>0.10200000000000001</v>
      </c>
      <c r="AA31" s="458">
        <v>0.10100000000000001</v>
      </c>
      <c r="AB31" s="459">
        <v>6.3E-2</v>
      </c>
      <c r="AC31" s="8"/>
      <c r="AD31" s="451" t="s">
        <v>2144</v>
      </c>
      <c r="AE31" s="481">
        <v>0.19800000000000001</v>
      </c>
      <c r="AF31" s="481">
        <v>0.20300000000000001</v>
      </c>
      <c r="AG31" s="481">
        <v>0.25600000000000001</v>
      </c>
      <c r="AH31" s="482">
        <v>0.29899999999999999</v>
      </c>
      <c r="AI31" s="8"/>
      <c r="AJ31" s="8"/>
      <c r="AK31" s="8"/>
      <c r="AM31" s="8"/>
      <c r="AN31" s="8"/>
    </row>
    <row r="32" spans="1:40" ht="13.8" thickTop="1">
      <c r="A32" s="490" t="s">
        <v>2145</v>
      </c>
      <c r="B32" s="460">
        <v>6.1000000000000006E-2</v>
      </c>
      <c r="C32" s="461">
        <v>4.4000000000000004E-2</v>
      </c>
      <c r="D32" s="461">
        <v>2.5000000000000001E-2</v>
      </c>
      <c r="E32" s="10">
        <v>0</v>
      </c>
      <c r="F32" s="462">
        <v>1.7000000000000001E-2</v>
      </c>
      <c r="G32" s="463" t="s">
        <v>2122</v>
      </c>
      <c r="H32" s="9">
        <v>0</v>
      </c>
      <c r="I32" s="460">
        <v>1.0999999999999999E-2</v>
      </c>
      <c r="J32" s="10">
        <v>0</v>
      </c>
      <c r="K32" s="464">
        <v>0.10100000000000001</v>
      </c>
      <c r="L32" s="463" t="s">
        <v>2122</v>
      </c>
      <c r="M32" s="465">
        <v>8.4000000000000005E-2</v>
      </c>
      <c r="N32" s="465">
        <v>6.7000000000000004E-2</v>
      </c>
      <c r="O32" s="465">
        <v>9.0000000000000011E-2</v>
      </c>
      <c r="P32" s="465">
        <v>8.4000000000000005E-2</v>
      </c>
      <c r="Q32" s="463" t="s">
        <v>2122</v>
      </c>
      <c r="R32" s="463" t="s">
        <v>2122</v>
      </c>
      <c r="S32" s="465">
        <v>7.3000000000000009E-2</v>
      </c>
      <c r="T32" s="463" t="s">
        <v>2122</v>
      </c>
      <c r="U32" s="465">
        <v>6.5000000000000002E-2</v>
      </c>
      <c r="V32" s="465">
        <v>7.3000000000000009E-2</v>
      </c>
      <c r="W32" s="463" t="s">
        <v>2122</v>
      </c>
      <c r="X32" s="465">
        <v>5.4000000000000006E-2</v>
      </c>
      <c r="Y32" s="465">
        <v>5.6000000000000008E-2</v>
      </c>
      <c r="Z32" s="463" t="s">
        <v>2122</v>
      </c>
      <c r="AA32" s="465">
        <v>4.8000000000000001E-2</v>
      </c>
      <c r="AB32" s="466">
        <v>3.7000000000000005E-2</v>
      </c>
      <c r="AC32" s="8"/>
      <c r="AD32" s="476" t="s">
        <v>2145</v>
      </c>
      <c r="AE32" s="33">
        <v>0.108</v>
      </c>
      <c r="AF32" s="463" t="s">
        <v>2187</v>
      </c>
      <c r="AG32" s="33">
        <v>0.13</v>
      </c>
      <c r="AH32" s="475">
        <v>0.16400000000000001</v>
      </c>
      <c r="AI32" s="8"/>
      <c r="AJ32" s="8"/>
      <c r="AK32" s="8"/>
      <c r="AM32" s="8"/>
      <c r="AN32" s="8"/>
    </row>
    <row r="33" spans="1:40">
      <c r="A33" s="491" t="s">
        <v>2146</v>
      </c>
      <c r="B33" s="445">
        <v>6.8000000000000005E-2</v>
      </c>
      <c r="C33" s="446">
        <v>0.05</v>
      </c>
      <c r="D33" s="446">
        <v>2.8000000000000001E-2</v>
      </c>
      <c r="E33" s="12">
        <v>0</v>
      </c>
      <c r="F33" s="447">
        <v>2.5999999999999999E-2</v>
      </c>
      <c r="G33" s="443" t="s">
        <v>2122</v>
      </c>
      <c r="H33" s="15">
        <v>0</v>
      </c>
      <c r="I33" s="445">
        <v>1.7999999999999999E-2</v>
      </c>
      <c r="J33" s="12">
        <v>0</v>
      </c>
      <c r="K33" s="448">
        <v>0.125</v>
      </c>
      <c r="L33" s="443" t="s">
        <v>2122</v>
      </c>
      <c r="M33" s="449">
        <v>9.9000000000000005E-2</v>
      </c>
      <c r="N33" s="449">
        <v>8.1000000000000003E-2</v>
      </c>
      <c r="O33" s="449">
        <v>0.107</v>
      </c>
      <c r="P33" s="449">
        <v>0.107</v>
      </c>
      <c r="Q33" s="443" t="s">
        <v>2122</v>
      </c>
      <c r="R33" s="443" t="s">
        <v>2122</v>
      </c>
      <c r="S33" s="449">
        <v>8.8999999999999996E-2</v>
      </c>
      <c r="T33" s="443" t="s">
        <v>2122</v>
      </c>
      <c r="U33" s="449">
        <v>8.4999999999999992E-2</v>
      </c>
      <c r="V33" s="449">
        <v>8.1000000000000003E-2</v>
      </c>
      <c r="W33" s="443" t="s">
        <v>2122</v>
      </c>
      <c r="X33" s="449">
        <v>6.7000000000000004E-2</v>
      </c>
      <c r="Y33" s="449">
        <v>6.3E-2</v>
      </c>
      <c r="Z33" s="443" t="s">
        <v>2122</v>
      </c>
      <c r="AA33" s="449">
        <v>5.8999999999999997E-2</v>
      </c>
      <c r="AB33" s="450">
        <v>4.1000000000000002E-2</v>
      </c>
      <c r="AC33" s="8"/>
      <c r="AD33" s="477" t="s">
        <v>2146</v>
      </c>
      <c r="AE33" s="33">
        <v>0.14399999999999999</v>
      </c>
      <c r="AF33" s="443" t="s">
        <v>2187</v>
      </c>
      <c r="AG33" s="33">
        <v>0.18099999999999999</v>
      </c>
      <c r="AH33" s="475">
        <v>0.222</v>
      </c>
      <c r="AI33" s="8"/>
      <c r="AJ33" s="8"/>
      <c r="AK33" s="8"/>
      <c r="AM33" s="8"/>
      <c r="AN33" s="8"/>
    </row>
    <row r="34" spans="1:40">
      <c r="A34" s="491" t="s">
        <v>2147</v>
      </c>
      <c r="B34" s="445">
        <v>6.8000000000000005E-2</v>
      </c>
      <c r="C34" s="446">
        <v>0.05</v>
      </c>
      <c r="D34" s="446">
        <v>2.8000000000000001E-2</v>
      </c>
      <c r="E34" s="12">
        <v>0</v>
      </c>
      <c r="F34" s="447">
        <v>2.5999999999999999E-2</v>
      </c>
      <c r="G34" s="443" t="s">
        <v>2122</v>
      </c>
      <c r="H34" s="15">
        <v>0</v>
      </c>
      <c r="I34" s="445">
        <v>1.7999999999999999E-2</v>
      </c>
      <c r="J34" s="12">
        <v>0</v>
      </c>
      <c r="K34" s="448">
        <v>0.125</v>
      </c>
      <c r="L34" s="443" t="s">
        <v>2122</v>
      </c>
      <c r="M34" s="449">
        <v>9.9000000000000005E-2</v>
      </c>
      <c r="N34" s="449">
        <v>8.1000000000000003E-2</v>
      </c>
      <c r="O34" s="449">
        <v>0.107</v>
      </c>
      <c r="P34" s="449">
        <v>0.107</v>
      </c>
      <c r="Q34" s="443" t="s">
        <v>2122</v>
      </c>
      <c r="R34" s="443" t="s">
        <v>2122</v>
      </c>
      <c r="S34" s="449">
        <v>8.8999999999999996E-2</v>
      </c>
      <c r="T34" s="443" t="s">
        <v>2122</v>
      </c>
      <c r="U34" s="449">
        <v>8.4999999999999992E-2</v>
      </c>
      <c r="V34" s="449">
        <v>8.1000000000000003E-2</v>
      </c>
      <c r="W34" s="443" t="s">
        <v>2122</v>
      </c>
      <c r="X34" s="449">
        <v>6.7000000000000004E-2</v>
      </c>
      <c r="Y34" s="449">
        <v>6.3E-2</v>
      </c>
      <c r="Z34" s="443" t="s">
        <v>2122</v>
      </c>
      <c r="AA34" s="449">
        <v>5.8999999999999997E-2</v>
      </c>
      <c r="AB34" s="450">
        <v>4.1000000000000002E-2</v>
      </c>
      <c r="AC34" s="8"/>
      <c r="AD34" s="477" t="s">
        <v>2147</v>
      </c>
      <c r="AE34" s="33">
        <v>0.14399999999999999</v>
      </c>
      <c r="AF34" s="443" t="s">
        <v>2187</v>
      </c>
      <c r="AG34" s="33">
        <v>0.18099999999999999</v>
      </c>
      <c r="AH34" s="475">
        <v>0.222</v>
      </c>
      <c r="AI34" s="8"/>
      <c r="AJ34" s="8"/>
      <c r="AK34" s="8"/>
      <c r="AM34" s="8"/>
      <c r="AN34" s="8"/>
    </row>
    <row r="35" spans="1:40">
      <c r="A35" s="491" t="s">
        <v>2148</v>
      </c>
      <c r="B35" s="445">
        <v>6.7000000000000004E-2</v>
      </c>
      <c r="C35" s="446">
        <v>4.9000000000000002E-2</v>
      </c>
      <c r="D35" s="446">
        <v>2.7E-2</v>
      </c>
      <c r="E35" s="12">
        <v>0</v>
      </c>
      <c r="F35" s="447">
        <v>1.7999999999999999E-2</v>
      </c>
      <c r="G35" s="443" t="s">
        <v>2122</v>
      </c>
      <c r="H35" s="15">
        <v>0</v>
      </c>
      <c r="I35" s="445">
        <v>1.2999999999999999E-2</v>
      </c>
      <c r="J35" s="12">
        <v>0</v>
      </c>
      <c r="K35" s="448">
        <v>0.107</v>
      </c>
      <c r="L35" s="443" t="s">
        <v>2122</v>
      </c>
      <c r="M35" s="449">
        <v>8.8999999999999996E-2</v>
      </c>
      <c r="N35" s="449">
        <v>7.0999999999999994E-2</v>
      </c>
      <c r="O35" s="449">
        <v>9.4E-2</v>
      </c>
      <c r="P35" s="449">
        <v>8.8999999999999996E-2</v>
      </c>
      <c r="Q35" s="443" t="s">
        <v>2122</v>
      </c>
      <c r="R35" s="443" t="s">
        <v>2122</v>
      </c>
      <c r="S35" s="449">
        <v>7.5999999999999998E-2</v>
      </c>
      <c r="T35" s="443" t="s">
        <v>2122</v>
      </c>
      <c r="U35" s="449">
        <v>6.699999999999999E-2</v>
      </c>
      <c r="V35" s="449">
        <v>7.5999999999999998E-2</v>
      </c>
      <c r="W35" s="443" t="s">
        <v>2122</v>
      </c>
      <c r="X35" s="449">
        <v>5.3999999999999999E-2</v>
      </c>
      <c r="Y35" s="449">
        <v>5.8000000000000003E-2</v>
      </c>
      <c r="Z35" s="443" t="s">
        <v>2122</v>
      </c>
      <c r="AA35" s="449">
        <v>4.9000000000000002E-2</v>
      </c>
      <c r="AB35" s="450">
        <v>3.5999999999999997E-2</v>
      </c>
      <c r="AC35" s="8"/>
      <c r="AD35" s="477" t="s">
        <v>2148</v>
      </c>
      <c r="AE35" s="33">
        <v>0.121</v>
      </c>
      <c r="AF35" s="443" t="s">
        <v>2187</v>
      </c>
      <c r="AG35" s="33">
        <v>0.14599999999999999</v>
      </c>
      <c r="AH35" s="475">
        <v>0.183</v>
      </c>
      <c r="AI35" s="8"/>
      <c r="AJ35" s="8"/>
      <c r="AK35" s="8"/>
      <c r="AM35" s="8"/>
      <c r="AN35" s="8"/>
    </row>
    <row r="36" spans="1:40">
      <c r="A36" s="491" t="s">
        <v>2149</v>
      </c>
      <c r="B36" s="445">
        <v>6.5000000000000002E-2</v>
      </c>
      <c r="C36" s="446">
        <v>4.7E-2</v>
      </c>
      <c r="D36" s="446">
        <v>2.6000000000000002E-2</v>
      </c>
      <c r="E36" s="12">
        <v>0</v>
      </c>
      <c r="F36" s="447">
        <v>1.7999999999999999E-2</v>
      </c>
      <c r="G36" s="443" t="s">
        <v>2122</v>
      </c>
      <c r="H36" s="15">
        <v>0</v>
      </c>
      <c r="I36" s="445">
        <v>1.2999999999999999E-2</v>
      </c>
      <c r="J36" s="12">
        <v>0</v>
      </c>
      <c r="K36" s="448">
        <v>0.105</v>
      </c>
      <c r="L36" s="443" t="s">
        <v>2122</v>
      </c>
      <c r="M36" s="449">
        <v>8.6999999999999994E-2</v>
      </c>
      <c r="N36" s="449">
        <v>6.8999999999999992E-2</v>
      </c>
      <c r="O36" s="449">
        <v>9.1999999999999998E-2</v>
      </c>
      <c r="P36" s="449">
        <v>8.6999999999999994E-2</v>
      </c>
      <c r="Q36" s="443" t="s">
        <v>2122</v>
      </c>
      <c r="R36" s="443" t="s">
        <v>2122</v>
      </c>
      <c r="S36" s="449">
        <v>7.3999999999999996E-2</v>
      </c>
      <c r="T36" s="443" t="s">
        <v>2122</v>
      </c>
      <c r="U36" s="449">
        <v>6.5999999999999989E-2</v>
      </c>
      <c r="V36" s="449">
        <v>7.3999999999999996E-2</v>
      </c>
      <c r="W36" s="443" t="s">
        <v>2122</v>
      </c>
      <c r="X36" s="449">
        <v>5.2999999999999999E-2</v>
      </c>
      <c r="Y36" s="449">
        <v>5.6000000000000001E-2</v>
      </c>
      <c r="Z36" s="443" t="s">
        <v>2122</v>
      </c>
      <c r="AA36" s="449">
        <v>4.8000000000000001E-2</v>
      </c>
      <c r="AB36" s="450">
        <v>3.5000000000000003E-2</v>
      </c>
      <c r="AC36" s="8"/>
      <c r="AD36" s="477" t="s">
        <v>2149</v>
      </c>
      <c r="AE36" s="33">
        <v>0.123</v>
      </c>
      <c r="AF36" s="443" t="s">
        <v>2187</v>
      </c>
      <c r="AG36" s="33">
        <v>0.14899999999999999</v>
      </c>
      <c r="AH36" s="475">
        <v>0.188</v>
      </c>
      <c r="AI36" s="8"/>
      <c r="AJ36" s="8"/>
      <c r="AK36" s="8"/>
      <c r="AM36" s="8"/>
      <c r="AN36" s="8"/>
    </row>
    <row r="37" spans="1:40" ht="13.8" thickBot="1">
      <c r="A37" s="492" t="s">
        <v>2150</v>
      </c>
      <c r="B37" s="467">
        <v>6.4000000000000001E-2</v>
      </c>
      <c r="C37" s="468">
        <v>4.7E-2</v>
      </c>
      <c r="D37" s="468">
        <v>2.6000000000000002E-2</v>
      </c>
      <c r="E37" s="16">
        <v>0</v>
      </c>
      <c r="F37" s="469">
        <v>1.7999999999999999E-2</v>
      </c>
      <c r="G37" s="470" t="s">
        <v>2122</v>
      </c>
      <c r="H37" s="17">
        <v>0</v>
      </c>
      <c r="I37" s="467">
        <v>1.2999999999999999E-2</v>
      </c>
      <c r="J37" s="16">
        <v>0</v>
      </c>
      <c r="K37" s="471">
        <v>0.104</v>
      </c>
      <c r="L37" s="470" t="s">
        <v>2122</v>
      </c>
      <c r="M37" s="472">
        <v>8.5999999999999993E-2</v>
      </c>
      <c r="N37" s="472">
        <v>6.8999999999999992E-2</v>
      </c>
      <c r="O37" s="472">
        <v>9.0999999999999998E-2</v>
      </c>
      <c r="P37" s="472">
        <v>8.6999999999999994E-2</v>
      </c>
      <c r="Q37" s="470" t="s">
        <v>2122</v>
      </c>
      <c r="R37" s="470" t="s">
        <v>2122</v>
      </c>
      <c r="S37" s="472">
        <v>7.3999999999999996E-2</v>
      </c>
      <c r="T37" s="470" t="s">
        <v>2122</v>
      </c>
      <c r="U37" s="472">
        <v>6.5999999999999989E-2</v>
      </c>
      <c r="V37" s="472">
        <v>7.2999999999999995E-2</v>
      </c>
      <c r="W37" s="470" t="s">
        <v>2122</v>
      </c>
      <c r="X37" s="472">
        <v>5.2999999999999999E-2</v>
      </c>
      <c r="Y37" s="472">
        <v>5.6000000000000001E-2</v>
      </c>
      <c r="Z37" s="470" t="s">
        <v>2122</v>
      </c>
      <c r="AA37" s="472">
        <v>4.8000000000000001E-2</v>
      </c>
      <c r="AB37" s="473">
        <v>3.5000000000000003E-2</v>
      </c>
      <c r="AC37" s="8"/>
      <c r="AD37" s="478" t="s">
        <v>2150</v>
      </c>
      <c r="AE37" s="479">
        <v>0.125</v>
      </c>
      <c r="AF37" s="470" t="s">
        <v>2187</v>
      </c>
      <c r="AG37" s="479">
        <v>0.151</v>
      </c>
      <c r="AH37" s="480">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topLeftCell="A1713" workbookViewId="0">
      <selection activeCell="D1749" sqref="D1749"/>
    </sheetView>
  </sheetViews>
  <sheetFormatPr defaultRowHeight="13.2"/>
  <cols>
    <col min="1" max="1" width="16.77734375" customWidth="1"/>
    <col min="3" max="3" width="14.44140625" style="7" customWidth="1"/>
    <col min="4" max="4" width="14.44140625" style="7" bestFit="1" customWidth="1"/>
  </cols>
  <sheetData>
    <row r="1" spans="1:4" ht="13.8" thickBot="1">
      <c r="A1" s="6" t="s">
        <v>1897</v>
      </c>
      <c r="C1" s="6" t="s">
        <v>1898</v>
      </c>
    </row>
    <row r="2" spans="1:4" ht="13.8"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3.8"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3.8" thickBot="1">
      <c r="C1749" s="24" t="s">
        <v>1855</v>
      </c>
      <c r="D1749" s="25" t="s">
        <v>1896</v>
      </c>
    </row>
  </sheetData>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U27"/>
  <sheetViews>
    <sheetView topLeftCell="AF1" zoomScale="70" zoomScaleNormal="70" workbookViewId="0">
      <selection activeCell="AN24" sqref="AN24:AN27"/>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47" t="s">
        <v>2041</v>
      </c>
      <c r="AM2" s="47" t="s">
        <v>2040</v>
      </c>
      <c r="AN2" s="47" t="s">
        <v>2043</v>
      </c>
      <c r="AO2" s="484" t="s">
        <v>2117</v>
      </c>
      <c r="AP2" s="484" t="s">
        <v>2118</v>
      </c>
      <c r="AQ2" s="484" t="s">
        <v>2119</v>
      </c>
      <c r="AR2" s="484" t="s">
        <v>2120</v>
      </c>
      <c r="AS2" s="484" t="s">
        <v>2121</v>
      </c>
      <c r="AT2" s="484" t="s">
        <v>2123</v>
      </c>
      <c r="AU2" s="484" t="s">
        <v>2124</v>
      </c>
      <c r="AV2" s="484" t="s">
        <v>2125</v>
      </c>
      <c r="AW2" s="484" t="s">
        <v>2126</v>
      </c>
      <c r="AX2" s="484" t="s">
        <v>2127</v>
      </c>
      <c r="AY2" s="484" t="s">
        <v>2128</v>
      </c>
      <c r="AZ2" s="484" t="s">
        <v>2129</v>
      </c>
      <c r="BA2" s="484" t="s">
        <v>2130</v>
      </c>
      <c r="BB2" s="484" t="s">
        <v>2131</v>
      </c>
      <c r="BC2" s="484" t="s">
        <v>2132</v>
      </c>
      <c r="BD2" s="484" t="s">
        <v>2133</v>
      </c>
      <c r="BE2" s="484" t="s">
        <v>2134</v>
      </c>
      <c r="BF2" s="484" t="s">
        <v>2135</v>
      </c>
      <c r="BG2" s="484" t="s">
        <v>2136</v>
      </c>
      <c r="BH2" s="484" t="s">
        <v>2137</v>
      </c>
      <c r="BI2" s="484" t="s">
        <v>2138</v>
      </c>
      <c r="BJ2" s="484" t="s">
        <v>2139</v>
      </c>
      <c r="BK2" s="484" t="s">
        <v>2140</v>
      </c>
      <c r="BL2" s="484" t="s">
        <v>2141</v>
      </c>
      <c r="BM2" s="484" t="s">
        <v>2142</v>
      </c>
      <c r="BN2" s="484" t="s">
        <v>2143</v>
      </c>
      <c r="BO2" s="484" t="s">
        <v>2144</v>
      </c>
      <c r="BP2" s="485" t="s">
        <v>2145</v>
      </c>
      <c r="BQ2" s="485" t="s">
        <v>2146</v>
      </c>
      <c r="BR2" s="485" t="s">
        <v>2147</v>
      </c>
      <c r="BS2" s="485" t="s">
        <v>2148</v>
      </c>
      <c r="BT2" s="485" t="s">
        <v>2149</v>
      </c>
      <c r="BU2" s="485" t="s">
        <v>2150</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6">
        <v>8.1000000000000003E-2</v>
      </c>
      <c r="AB3" s="446">
        <v>8.1000000000000003E-2</v>
      </c>
      <c r="AC3" s="446">
        <v>9.9000000000000005E-2</v>
      </c>
      <c r="AD3" s="446">
        <v>7.9000000000000001E-2</v>
      </c>
      <c r="AE3" s="446">
        <v>6.1000000000000006E-2</v>
      </c>
      <c r="AF3" s="446">
        <v>6.8000000000000005E-2</v>
      </c>
      <c r="AG3" s="446">
        <v>6.8000000000000005E-2</v>
      </c>
      <c r="AH3" s="446">
        <v>6.7000000000000004E-2</v>
      </c>
      <c r="AI3" s="446">
        <v>6.5000000000000002E-2</v>
      </c>
      <c r="AJ3" s="446">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6">
        <v>5.8999999999999997E-2</v>
      </c>
      <c r="AB4" s="446">
        <v>5.8999999999999997E-2</v>
      </c>
      <c r="AC4" s="446">
        <v>7.1999999999999995E-2</v>
      </c>
      <c r="AD4" s="446">
        <v>5.8000000000000003E-2</v>
      </c>
      <c r="AE4" s="446">
        <v>4.4000000000000004E-2</v>
      </c>
      <c r="AF4" s="446">
        <v>0.05</v>
      </c>
      <c r="AG4" s="446">
        <v>0.05</v>
      </c>
      <c r="AH4" s="446">
        <v>4.9000000000000002E-2</v>
      </c>
      <c r="AI4" s="446">
        <v>4.7E-2</v>
      </c>
      <c r="AJ4" s="446">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6">
        <v>3.3000000000000002E-2</v>
      </c>
      <c r="AB5" s="446">
        <v>3.3000000000000002E-2</v>
      </c>
      <c r="AC5" s="446">
        <v>0.04</v>
      </c>
      <c r="AD5" s="446">
        <v>3.2000000000000001E-2</v>
      </c>
      <c r="AE5" s="446">
        <v>2.5000000000000001E-2</v>
      </c>
      <c r="AF5" s="446">
        <v>2.8000000000000001E-2</v>
      </c>
      <c r="AG5" s="446">
        <v>2.8000000000000001E-2</v>
      </c>
      <c r="AH5" s="446">
        <v>2.7E-2</v>
      </c>
      <c r="AI5" s="446">
        <v>2.6000000000000002E-2</v>
      </c>
      <c r="AJ5" s="446">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6">
        <v>1.0999999999999999E-2</v>
      </c>
      <c r="AB7" s="446">
        <v>1.0999999999999999E-2</v>
      </c>
      <c r="AC7" s="446">
        <v>4.2999999999999997E-2</v>
      </c>
      <c r="AD7" s="446">
        <v>4.2999999999999997E-2</v>
      </c>
      <c r="AE7" s="446">
        <v>1.7000000000000001E-2</v>
      </c>
      <c r="AF7" s="446">
        <v>2.5999999999999999E-2</v>
      </c>
      <c r="AG7" s="446">
        <v>2.5999999999999999E-2</v>
      </c>
      <c r="AH7" s="446">
        <v>1.7999999999999999E-2</v>
      </c>
      <c r="AI7" s="446">
        <v>1.7999999999999999E-2</v>
      </c>
      <c r="AJ7" s="446">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46">
        <v>3.9E-2</v>
      </c>
      <c r="AD8" s="446">
        <v>3.9E-2</v>
      </c>
      <c r="AE8" s="443" t="s">
        <v>2122</v>
      </c>
      <c r="AF8" s="443" t="s">
        <v>2122</v>
      </c>
      <c r="AG8" s="443" t="s">
        <v>2122</v>
      </c>
      <c r="AH8" s="443" t="s">
        <v>2122</v>
      </c>
      <c r="AI8" s="443" t="s">
        <v>2122</v>
      </c>
      <c r="AJ8" s="443"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6">
        <v>0.02</v>
      </c>
      <c r="AB10" s="446">
        <v>0.02</v>
      </c>
      <c r="AC10" s="446">
        <v>3.7999999999999999E-2</v>
      </c>
      <c r="AD10" s="446">
        <v>3.7999999999999999E-2</v>
      </c>
      <c r="AE10" s="446">
        <v>1.0999999999999999E-2</v>
      </c>
      <c r="AF10" s="446">
        <v>1.7999999999999999E-2</v>
      </c>
      <c r="AG10" s="446">
        <v>1.7999999999999999E-2</v>
      </c>
      <c r="AH10" s="446">
        <v>1.2999999999999999E-2</v>
      </c>
      <c r="AI10" s="446">
        <v>1.2999999999999999E-2</v>
      </c>
      <c r="AJ10" s="446">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GF106"/>
  <sheetViews>
    <sheetView topLeftCell="EZ1" zoomScale="80" zoomScaleNormal="80" workbookViewId="0">
      <selection activeCell="GF2" sqref="GF2"/>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84" t="s">
        <v>2117</v>
      </c>
      <c r="E2" s="484" t="s">
        <v>2118</v>
      </c>
      <c r="F2" s="484" t="s">
        <v>2119</v>
      </c>
      <c r="G2" s="484" t="s">
        <v>2120</v>
      </c>
      <c r="H2" s="484" t="s">
        <v>2121</v>
      </c>
      <c r="I2" s="484" t="s">
        <v>2123</v>
      </c>
      <c r="J2" s="484" t="s">
        <v>2124</v>
      </c>
      <c r="K2" s="484" t="s">
        <v>2125</v>
      </c>
      <c r="L2" s="484" t="s">
        <v>2126</v>
      </c>
      <c r="M2" s="484" t="s">
        <v>2127</v>
      </c>
      <c r="N2" s="484" t="s">
        <v>2128</v>
      </c>
      <c r="O2" s="484" t="s">
        <v>2129</v>
      </c>
      <c r="P2" s="484" t="s">
        <v>2130</v>
      </c>
      <c r="Q2" s="484" t="s">
        <v>2131</v>
      </c>
      <c r="R2" s="484" t="s">
        <v>2132</v>
      </c>
      <c r="S2" s="484" t="s">
        <v>2133</v>
      </c>
      <c r="T2" s="484" t="s">
        <v>2134</v>
      </c>
      <c r="U2" s="484" t="s">
        <v>2135</v>
      </c>
      <c r="V2" s="484" t="s">
        <v>2136</v>
      </c>
      <c r="W2" s="484" t="s">
        <v>2137</v>
      </c>
      <c r="X2" s="484" t="s">
        <v>2138</v>
      </c>
      <c r="Y2" s="484" t="s">
        <v>2139</v>
      </c>
      <c r="Z2" s="484" t="s">
        <v>2140</v>
      </c>
      <c r="AA2" s="484" t="s">
        <v>2141</v>
      </c>
      <c r="AB2" s="484" t="s">
        <v>2142</v>
      </c>
      <c r="AC2" s="484" t="s">
        <v>2143</v>
      </c>
      <c r="AD2" s="484" t="s">
        <v>2144</v>
      </c>
      <c r="AE2" s="485" t="s">
        <v>2145</v>
      </c>
      <c r="AF2" s="485" t="s">
        <v>2146</v>
      </c>
      <c r="AG2" s="485" t="s">
        <v>2147</v>
      </c>
      <c r="AH2" s="485" t="s">
        <v>2148</v>
      </c>
      <c r="AI2" s="485" t="s">
        <v>2149</v>
      </c>
      <c r="AJ2" s="485" t="s">
        <v>2150</v>
      </c>
      <c r="AL2" s="1165" t="s">
        <v>2039</v>
      </c>
      <c r="AM2" s="1165"/>
      <c r="AN2" s="484" t="s">
        <v>2117</v>
      </c>
      <c r="AO2" s="484" t="s">
        <v>2118</v>
      </c>
      <c r="AP2" s="484" t="s">
        <v>2119</v>
      </c>
      <c r="AQ2" s="484" t="s">
        <v>2120</v>
      </c>
      <c r="AR2" s="484" t="s">
        <v>2121</v>
      </c>
      <c r="AS2" s="484" t="s">
        <v>2123</v>
      </c>
      <c r="AT2" s="484" t="s">
        <v>2124</v>
      </c>
      <c r="AU2" s="484" t="s">
        <v>2125</v>
      </c>
      <c r="AV2" s="484" t="s">
        <v>2126</v>
      </c>
      <c r="AW2" s="484" t="s">
        <v>2127</v>
      </c>
      <c r="AX2" s="484" t="s">
        <v>2128</v>
      </c>
      <c r="AY2" s="484" t="s">
        <v>2129</v>
      </c>
      <c r="AZ2" s="484" t="s">
        <v>2130</v>
      </c>
      <c r="BA2" s="484" t="s">
        <v>2131</v>
      </c>
      <c r="BB2" s="484" t="s">
        <v>2132</v>
      </c>
      <c r="BC2" s="484" t="s">
        <v>2133</v>
      </c>
      <c r="BD2" s="484" t="s">
        <v>2134</v>
      </c>
      <c r="BE2" s="484" t="s">
        <v>2135</v>
      </c>
      <c r="BF2" s="484" t="s">
        <v>2136</v>
      </c>
      <c r="BG2" s="484" t="s">
        <v>2137</v>
      </c>
      <c r="BH2" s="484" t="s">
        <v>2138</v>
      </c>
      <c r="BI2" s="484" t="s">
        <v>2139</v>
      </c>
      <c r="BJ2" s="484" t="s">
        <v>2140</v>
      </c>
      <c r="BK2" s="484" t="s">
        <v>2141</v>
      </c>
      <c r="BL2" s="484" t="s">
        <v>2142</v>
      </c>
      <c r="BM2" s="484" t="s">
        <v>2143</v>
      </c>
      <c r="BN2" s="484" t="s">
        <v>2144</v>
      </c>
      <c r="BO2" s="485" t="s">
        <v>2145</v>
      </c>
      <c r="BP2" s="485" t="s">
        <v>2146</v>
      </c>
      <c r="BQ2" s="485" t="s">
        <v>2147</v>
      </c>
      <c r="BR2" s="485" t="s">
        <v>2148</v>
      </c>
      <c r="BS2" s="485" t="s">
        <v>2149</v>
      </c>
      <c r="BT2" s="485" t="s">
        <v>2150</v>
      </c>
      <c r="BU2" s="483"/>
      <c r="BW2" s="514" t="s">
        <v>2046</v>
      </c>
      <c r="BX2" s="514"/>
      <c r="BY2" s="484" t="s">
        <v>2117</v>
      </c>
      <c r="BZ2" s="484" t="s">
        <v>2118</v>
      </c>
      <c r="CA2" s="484" t="s">
        <v>2119</v>
      </c>
      <c r="CB2" s="484" t="s">
        <v>2120</v>
      </c>
      <c r="CC2" s="484" t="s">
        <v>2121</v>
      </c>
      <c r="CD2" s="484" t="s">
        <v>2123</v>
      </c>
      <c r="CE2" s="484" t="s">
        <v>2124</v>
      </c>
      <c r="CF2" s="484" t="s">
        <v>2125</v>
      </c>
      <c r="CG2" s="484" t="s">
        <v>2126</v>
      </c>
      <c r="CH2" s="484" t="s">
        <v>2127</v>
      </c>
      <c r="CI2" s="484" t="s">
        <v>2128</v>
      </c>
      <c r="CJ2" s="484" t="s">
        <v>2129</v>
      </c>
      <c r="CK2" s="484" t="s">
        <v>2130</v>
      </c>
      <c r="CL2" s="484" t="s">
        <v>2131</v>
      </c>
      <c r="CM2" s="484" t="s">
        <v>2132</v>
      </c>
      <c r="CN2" s="484" t="s">
        <v>2133</v>
      </c>
      <c r="CO2" s="484" t="s">
        <v>2134</v>
      </c>
      <c r="CP2" s="484" t="s">
        <v>2135</v>
      </c>
      <c r="CQ2" s="484" t="s">
        <v>2136</v>
      </c>
      <c r="CR2" s="484" t="s">
        <v>2137</v>
      </c>
      <c r="CS2" s="484" t="s">
        <v>2138</v>
      </c>
      <c r="CT2" s="484" t="s">
        <v>2139</v>
      </c>
      <c r="CU2" s="484" t="s">
        <v>2140</v>
      </c>
      <c r="CV2" s="484" t="s">
        <v>2141</v>
      </c>
      <c r="CW2" s="484" t="s">
        <v>2142</v>
      </c>
      <c r="CX2" s="484" t="s">
        <v>2143</v>
      </c>
      <c r="CY2" s="484" t="s">
        <v>2144</v>
      </c>
      <c r="CZ2" s="485" t="s">
        <v>2145</v>
      </c>
      <c r="DA2" s="485" t="s">
        <v>2146</v>
      </c>
      <c r="DB2" s="485" t="s">
        <v>2147</v>
      </c>
      <c r="DC2" s="485" t="s">
        <v>2148</v>
      </c>
      <c r="DD2" s="485" t="s">
        <v>2149</v>
      </c>
      <c r="DE2" s="485" t="s">
        <v>2150</v>
      </c>
      <c r="DF2" s="483"/>
      <c r="DG2" s="483"/>
      <c r="DH2" s="483"/>
      <c r="DI2" s="483"/>
      <c r="DJ2" s="483"/>
      <c r="DK2" s="483"/>
      <c r="DM2" s="43" t="s">
        <v>2041</v>
      </c>
      <c r="DN2" s="43" t="s">
        <v>2047</v>
      </c>
      <c r="DO2" s="43" t="s">
        <v>2048</v>
      </c>
      <c r="DP2" s="484" t="s">
        <v>2117</v>
      </c>
      <c r="DQ2" s="484" t="s">
        <v>2118</v>
      </c>
      <c r="DR2" s="484" t="s">
        <v>2119</v>
      </c>
      <c r="DS2" s="484" t="s">
        <v>2120</v>
      </c>
      <c r="DT2" s="484" t="s">
        <v>2121</v>
      </c>
      <c r="DU2" s="484" t="s">
        <v>2123</v>
      </c>
      <c r="DV2" s="484" t="s">
        <v>2124</v>
      </c>
      <c r="DW2" s="484" t="s">
        <v>2125</v>
      </c>
      <c r="DX2" s="484" t="s">
        <v>2126</v>
      </c>
      <c r="DY2" s="484" t="s">
        <v>2127</v>
      </c>
      <c r="DZ2" s="484" t="s">
        <v>2128</v>
      </c>
      <c r="EA2" s="484" t="s">
        <v>2129</v>
      </c>
      <c r="EB2" s="484" t="s">
        <v>2130</v>
      </c>
      <c r="EC2" s="484" t="s">
        <v>2131</v>
      </c>
      <c r="ED2" s="484" t="s">
        <v>2132</v>
      </c>
      <c r="EE2" s="484" t="s">
        <v>2133</v>
      </c>
      <c r="EF2" s="484" t="s">
        <v>2134</v>
      </c>
      <c r="EG2" s="484" t="s">
        <v>2135</v>
      </c>
      <c r="EH2" s="484" t="s">
        <v>2136</v>
      </c>
      <c r="EI2" s="484" t="s">
        <v>2137</v>
      </c>
      <c r="EJ2" s="484" t="s">
        <v>2138</v>
      </c>
      <c r="EK2" s="484" t="s">
        <v>2139</v>
      </c>
      <c r="EL2" s="484" t="s">
        <v>2140</v>
      </c>
      <c r="EM2" s="484" t="s">
        <v>2141</v>
      </c>
      <c r="EN2" s="484" t="s">
        <v>2142</v>
      </c>
      <c r="EO2" s="484" t="s">
        <v>2143</v>
      </c>
      <c r="EP2" s="484" t="s">
        <v>2144</v>
      </c>
      <c r="EQ2" s="485" t="s">
        <v>2145</v>
      </c>
      <c r="ER2" s="485" t="s">
        <v>2146</v>
      </c>
      <c r="ES2" s="485" t="s">
        <v>2147</v>
      </c>
      <c r="ET2" s="485" t="s">
        <v>2148</v>
      </c>
      <c r="EU2" s="485" t="s">
        <v>2149</v>
      </c>
      <c r="EV2" s="485" t="s">
        <v>2150</v>
      </c>
      <c r="EY2" s="38" t="s">
        <v>2048</v>
      </c>
      <c r="EZ2" s="484" t="s">
        <v>2117</v>
      </c>
      <c r="FA2" s="484" t="s">
        <v>2118</v>
      </c>
      <c r="FB2" s="484" t="s">
        <v>2119</v>
      </c>
      <c r="FC2" s="484" t="s">
        <v>2120</v>
      </c>
      <c r="FD2" s="484" t="s">
        <v>2121</v>
      </c>
      <c r="FE2" s="484" t="s">
        <v>2123</v>
      </c>
      <c r="FF2" s="484" t="s">
        <v>2124</v>
      </c>
      <c r="FG2" s="484" t="s">
        <v>2125</v>
      </c>
      <c r="FH2" s="484" t="s">
        <v>2126</v>
      </c>
      <c r="FI2" s="484" t="s">
        <v>2127</v>
      </c>
      <c r="FJ2" s="484" t="s">
        <v>2128</v>
      </c>
      <c r="FK2" s="484" t="s">
        <v>2129</v>
      </c>
      <c r="FL2" s="484" t="s">
        <v>2130</v>
      </c>
      <c r="FM2" s="484" t="s">
        <v>2131</v>
      </c>
      <c r="FN2" s="484" t="s">
        <v>2132</v>
      </c>
      <c r="FO2" s="484" t="s">
        <v>2133</v>
      </c>
      <c r="FP2" s="484" t="s">
        <v>2134</v>
      </c>
      <c r="FQ2" s="484" t="s">
        <v>2135</v>
      </c>
      <c r="FR2" s="484" t="s">
        <v>2136</v>
      </c>
      <c r="FS2" s="484" t="s">
        <v>2137</v>
      </c>
      <c r="FT2" s="484" t="s">
        <v>2138</v>
      </c>
      <c r="FU2" s="484" t="s">
        <v>2139</v>
      </c>
      <c r="FV2" s="484" t="s">
        <v>2140</v>
      </c>
      <c r="FW2" s="484" t="s">
        <v>2141</v>
      </c>
      <c r="FX2" s="484" t="s">
        <v>2142</v>
      </c>
      <c r="FY2" s="484" t="s">
        <v>2143</v>
      </c>
      <c r="FZ2" s="484" t="s">
        <v>2144</v>
      </c>
      <c r="GA2" s="485" t="s">
        <v>2192</v>
      </c>
      <c r="GB2" s="485" t="s">
        <v>2146</v>
      </c>
      <c r="GC2" s="485" t="s">
        <v>2147</v>
      </c>
      <c r="GD2" s="485" t="s">
        <v>2148</v>
      </c>
      <c r="GE2" s="485" t="s">
        <v>2149</v>
      </c>
      <c r="GF2" s="485"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6">
        <v>8.1000000000000003E-2</v>
      </c>
      <c r="AB3" s="486">
        <v>8.1000000000000003E-2</v>
      </c>
      <c r="AC3" s="486">
        <v>9.9000000000000005E-2</v>
      </c>
      <c r="AD3" s="486">
        <v>7.9000000000000001E-2</v>
      </c>
      <c r="AE3" s="486">
        <v>6.1000000000000006E-2</v>
      </c>
      <c r="AF3" s="486">
        <v>6.8000000000000005E-2</v>
      </c>
      <c r="AG3" s="486">
        <v>6.8000000000000005E-2</v>
      </c>
      <c r="AH3" s="486">
        <v>6.7000000000000004E-2</v>
      </c>
      <c r="AI3" s="486">
        <v>6.5000000000000002E-2</v>
      </c>
      <c r="AJ3" s="486">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4"/>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9">
        <v>0.129</v>
      </c>
      <c r="CW3" s="449">
        <v>0.129</v>
      </c>
      <c r="CX3" s="449">
        <v>0.21100000000000002</v>
      </c>
      <c r="CY3" s="449">
        <v>0.191</v>
      </c>
      <c r="CZ3" s="449">
        <v>0.10100000000000001</v>
      </c>
      <c r="DA3" s="449">
        <v>0.125</v>
      </c>
      <c r="DB3" s="449">
        <v>0.125</v>
      </c>
      <c r="DC3" s="449">
        <v>0.107</v>
      </c>
      <c r="DD3" s="449">
        <v>0.105</v>
      </c>
      <c r="DE3" s="449">
        <v>0.104</v>
      </c>
      <c r="DF3" s="474"/>
      <c r="DG3" s="474"/>
      <c r="DH3" s="474"/>
      <c r="DI3" s="474"/>
      <c r="DJ3" s="474"/>
      <c r="DK3" s="474"/>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6">
        <v>5.8999999999999997E-2</v>
      </c>
      <c r="AB4" s="486">
        <v>5.8999999999999997E-2</v>
      </c>
      <c r="AC4" s="486">
        <v>7.1999999999999995E-2</v>
      </c>
      <c r="AD4" s="486">
        <v>5.8000000000000003E-2</v>
      </c>
      <c r="AE4" s="486">
        <v>4.4000000000000004E-2</v>
      </c>
      <c r="AF4" s="486">
        <v>0.05</v>
      </c>
      <c r="AG4" s="486">
        <v>0.05</v>
      </c>
      <c r="AH4" s="486">
        <v>4.9000000000000002E-2</v>
      </c>
      <c r="AI4" s="486">
        <v>4.7E-2</v>
      </c>
      <c r="AJ4" s="486">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4"/>
      <c r="BW4" s="41">
        <v>2</v>
      </c>
      <c r="BX4" s="39" t="s">
        <v>102</v>
      </c>
      <c r="BY4" s="42">
        <v>0.40200000000000002</v>
      </c>
      <c r="BZ4" s="42">
        <v>0.32800000000000001</v>
      </c>
      <c r="CA4" s="42">
        <v>0.40200000000000002</v>
      </c>
      <c r="CB4" s="42">
        <v>0.36699999999999999</v>
      </c>
      <c r="CC4" s="443" t="s">
        <v>2122</v>
      </c>
      <c r="CD4" s="42">
        <v>7.9999999999999988E-2</v>
      </c>
      <c r="CE4" s="443" t="s">
        <v>2122</v>
      </c>
      <c r="CF4" s="443" t="s">
        <v>2122</v>
      </c>
      <c r="CG4" s="42">
        <v>0.13500000000000001</v>
      </c>
      <c r="CH4" s="42">
        <v>0.13400000000000001</v>
      </c>
      <c r="CI4" s="42">
        <v>0.13400000000000001</v>
      </c>
      <c r="CJ4" s="42">
        <v>0.10099999999999999</v>
      </c>
      <c r="CK4" s="42">
        <v>0.10099999999999999</v>
      </c>
      <c r="CL4" s="42">
        <v>9.4E-2</v>
      </c>
      <c r="CM4" s="42">
        <v>9.0999999999999998E-2</v>
      </c>
      <c r="CN4" s="443" t="s">
        <v>2122</v>
      </c>
      <c r="CO4" s="42">
        <v>0.10099999999999999</v>
      </c>
      <c r="CP4" s="42">
        <v>0.14400000000000002</v>
      </c>
      <c r="CQ4" s="42">
        <v>0.14400000000000002</v>
      </c>
      <c r="CR4" s="42">
        <v>0.20799999999999996</v>
      </c>
      <c r="CS4" s="42">
        <v>0.128</v>
      </c>
      <c r="CT4" s="42">
        <v>0.17299999999999999</v>
      </c>
      <c r="CU4" s="42">
        <v>0.13100000000000001</v>
      </c>
      <c r="CV4" s="443" t="s">
        <v>2122</v>
      </c>
      <c r="CW4" s="443" t="s">
        <v>2122</v>
      </c>
      <c r="CX4" s="449">
        <v>0.20700000000000002</v>
      </c>
      <c r="CY4" s="449">
        <v>0.187</v>
      </c>
      <c r="CZ4" s="443" t="s">
        <v>2122</v>
      </c>
      <c r="DA4" s="443" t="s">
        <v>2122</v>
      </c>
      <c r="DB4" s="443" t="s">
        <v>2122</v>
      </c>
      <c r="DC4" s="443" t="s">
        <v>2122</v>
      </c>
      <c r="DD4" s="443" t="s">
        <v>2122</v>
      </c>
      <c r="DE4" s="443" t="s">
        <v>2122</v>
      </c>
      <c r="DF4" s="474"/>
      <c r="DG4" s="474"/>
      <c r="DH4" s="474"/>
      <c r="DI4" s="474"/>
      <c r="DJ4" s="474"/>
      <c r="DK4" s="474"/>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43" t="s">
        <v>2122</v>
      </c>
      <c r="FE4" s="45">
        <f t="shared" si="12"/>
        <v>0.13749999999999998</v>
      </c>
      <c r="FF4" s="443" t="s">
        <v>2122</v>
      </c>
      <c r="FG4" s="443"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3"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3" t="s">
        <v>2122</v>
      </c>
      <c r="FX4" s="443" t="s">
        <v>2122</v>
      </c>
      <c r="FY4" s="45">
        <f t="shared" si="7"/>
        <v>0.13043478260869562</v>
      </c>
      <c r="FZ4" s="45">
        <f t="shared" si="7"/>
        <v>0.14438502673796788</v>
      </c>
      <c r="GA4" s="443" t="s">
        <v>2122</v>
      </c>
      <c r="GB4" s="443" t="s">
        <v>2122</v>
      </c>
      <c r="GC4" s="443" t="s">
        <v>2122</v>
      </c>
      <c r="GD4" s="443" t="s">
        <v>2122</v>
      </c>
      <c r="GE4" s="443" t="s">
        <v>2122</v>
      </c>
      <c r="GF4" s="443"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6">
        <v>3.3000000000000002E-2</v>
      </c>
      <c r="AB5" s="486">
        <v>3.3000000000000002E-2</v>
      </c>
      <c r="AC5" s="486">
        <v>0.04</v>
      </c>
      <c r="AD5" s="486">
        <v>3.2000000000000001E-2</v>
      </c>
      <c r="AE5" s="486">
        <v>2.5000000000000001E-2</v>
      </c>
      <c r="AF5" s="486">
        <v>2.8000000000000001E-2</v>
      </c>
      <c r="AG5" s="486">
        <v>2.8000000000000001E-2</v>
      </c>
      <c r="AH5" s="486">
        <v>2.7E-2</v>
      </c>
      <c r="AI5" s="486">
        <v>2.6000000000000002E-2</v>
      </c>
      <c r="AJ5" s="486">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4"/>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9">
        <v>0.11800000000000001</v>
      </c>
      <c r="CW5" s="449">
        <v>0.11800000000000001</v>
      </c>
      <c r="CX5" s="449">
        <v>0.16800000000000001</v>
      </c>
      <c r="CY5" s="449">
        <v>0.14799999999999999</v>
      </c>
      <c r="CZ5" s="449">
        <v>8.4000000000000005E-2</v>
      </c>
      <c r="DA5" s="449">
        <v>9.9000000000000005E-2</v>
      </c>
      <c r="DB5" s="449">
        <v>9.9000000000000005E-2</v>
      </c>
      <c r="DC5" s="449">
        <v>8.8999999999999996E-2</v>
      </c>
      <c r="DD5" s="449">
        <v>8.6999999999999994E-2</v>
      </c>
      <c r="DE5" s="449">
        <v>8.5999999999999993E-2</v>
      </c>
      <c r="DF5" s="474"/>
      <c r="DG5" s="474"/>
      <c r="DH5" s="474"/>
      <c r="DI5" s="474"/>
      <c r="DJ5" s="474"/>
      <c r="DK5" s="474"/>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4"/>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9">
        <v>9.6000000000000002E-2</v>
      </c>
      <c r="CW6" s="449">
        <v>9.6000000000000002E-2</v>
      </c>
      <c r="CX6" s="449">
        <v>0.14099999999999999</v>
      </c>
      <c r="CY6" s="449">
        <v>0.127</v>
      </c>
      <c r="CZ6" s="449">
        <v>6.7000000000000004E-2</v>
      </c>
      <c r="DA6" s="449">
        <v>8.1000000000000003E-2</v>
      </c>
      <c r="DB6" s="449">
        <v>8.1000000000000003E-2</v>
      </c>
      <c r="DC6" s="449">
        <v>7.0999999999999994E-2</v>
      </c>
      <c r="DD6" s="449">
        <v>6.8999999999999992E-2</v>
      </c>
      <c r="DE6" s="449">
        <v>6.8999999999999992E-2</v>
      </c>
      <c r="DF6" s="474"/>
      <c r="DG6" s="474"/>
      <c r="DH6" s="474"/>
      <c r="DI6" s="474"/>
      <c r="DJ6" s="474"/>
      <c r="DK6" s="474"/>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6">
        <v>1.0999999999999999E-2</v>
      </c>
      <c r="AB7" s="486">
        <v>1.0999999999999999E-2</v>
      </c>
      <c r="AC7" s="486">
        <v>4.2999999999999997E-2</v>
      </c>
      <c r="AD7" s="486">
        <v>4.2999999999999997E-2</v>
      </c>
      <c r="AE7" s="486">
        <v>1.7000000000000001E-2</v>
      </c>
      <c r="AF7" s="486">
        <v>2.5999999999999999E-2</v>
      </c>
      <c r="AG7" s="486">
        <v>2.5999999999999999E-2</v>
      </c>
      <c r="AH7" s="486">
        <v>1.7999999999999999E-2</v>
      </c>
      <c r="AI7" s="486">
        <v>1.7999999999999999E-2</v>
      </c>
      <c r="AJ7" s="486">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4"/>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3" t="s">
        <v>2122</v>
      </c>
      <c r="CK7" s="42">
        <v>0.09</v>
      </c>
      <c r="CL7" s="42">
        <v>8.3000000000000004E-2</v>
      </c>
      <c r="CM7" s="42">
        <v>0.08</v>
      </c>
      <c r="CN7" s="42">
        <v>0.09</v>
      </c>
      <c r="CO7" s="42">
        <v>0.09</v>
      </c>
      <c r="CP7" s="42">
        <v>0.121</v>
      </c>
      <c r="CQ7" s="42">
        <v>0.121</v>
      </c>
      <c r="CR7" s="42">
        <v>0.185</v>
      </c>
      <c r="CS7" s="42">
        <v>0.111</v>
      </c>
      <c r="CT7" s="42">
        <v>0.15600000000000003</v>
      </c>
      <c r="CU7" s="42">
        <v>0.114</v>
      </c>
      <c r="CV7" s="449">
        <v>0.109</v>
      </c>
      <c r="CW7" s="449">
        <v>0.109</v>
      </c>
      <c r="CX7" s="449">
        <v>0.17300000000000001</v>
      </c>
      <c r="CY7" s="449">
        <v>0.153</v>
      </c>
      <c r="CZ7" s="449">
        <v>9.0000000000000011E-2</v>
      </c>
      <c r="DA7" s="449">
        <v>0.107</v>
      </c>
      <c r="DB7" s="449">
        <v>0.107</v>
      </c>
      <c r="DC7" s="449">
        <v>9.4E-2</v>
      </c>
      <c r="DD7" s="449">
        <v>9.1999999999999998E-2</v>
      </c>
      <c r="DE7" s="449">
        <v>9.0999999999999998E-2</v>
      </c>
      <c r="DF7" s="474"/>
      <c r="DG7" s="474"/>
      <c r="DH7" s="474"/>
      <c r="DI7" s="474"/>
      <c r="DJ7" s="474"/>
      <c r="DK7" s="474"/>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3" t="s">
        <v>2122</v>
      </c>
      <c r="I8" s="14">
        <v>1.2999999999999999E-2</v>
      </c>
      <c r="J8" s="443" t="s">
        <v>2122</v>
      </c>
      <c r="K8" s="443" t="s">
        <v>2122</v>
      </c>
      <c r="L8" s="14">
        <v>1.9E-2</v>
      </c>
      <c r="M8" s="14">
        <v>3.5999999999999997E-2</v>
      </c>
      <c r="N8" s="14">
        <v>3.5999999999999997E-2</v>
      </c>
      <c r="O8" s="14">
        <v>1.4999999999999999E-2</v>
      </c>
      <c r="P8" s="14">
        <v>1.4999999999999999E-2</v>
      </c>
      <c r="Q8" s="14">
        <v>1.4999999999999999E-2</v>
      </c>
      <c r="R8" s="14">
        <v>1.4999999999999999E-2</v>
      </c>
      <c r="S8" s="443" t="s">
        <v>2122</v>
      </c>
      <c r="T8" s="14">
        <v>1.4999999999999999E-2</v>
      </c>
      <c r="U8" s="14">
        <v>1.6E-2</v>
      </c>
      <c r="V8" s="14">
        <v>1.6E-2</v>
      </c>
      <c r="W8" s="14">
        <v>1.6E-2</v>
      </c>
      <c r="X8" s="14">
        <v>0.01</v>
      </c>
      <c r="Y8" s="14">
        <v>0.01</v>
      </c>
      <c r="Z8" s="14">
        <v>0.01</v>
      </c>
      <c r="AA8" s="443" t="s">
        <v>2122</v>
      </c>
      <c r="AB8" s="443" t="s">
        <v>2122</v>
      </c>
      <c r="AC8" s="486">
        <v>3.9E-2</v>
      </c>
      <c r="AD8" s="486">
        <v>3.9E-2</v>
      </c>
      <c r="AE8" s="443" t="s">
        <v>2122</v>
      </c>
      <c r="AF8" s="443" t="s">
        <v>2122</v>
      </c>
      <c r="AG8" s="443" t="s">
        <v>2122</v>
      </c>
      <c r="AH8" s="443" t="s">
        <v>2122</v>
      </c>
      <c r="AI8" s="443" t="s">
        <v>2122</v>
      </c>
      <c r="AJ8" s="443"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7"/>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3"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9">
        <v>0.107</v>
      </c>
      <c r="CW8" s="449">
        <v>0.107</v>
      </c>
      <c r="CX8" s="449">
        <v>0.184</v>
      </c>
      <c r="CY8" s="449">
        <v>0.17</v>
      </c>
      <c r="CZ8" s="449">
        <v>8.4000000000000005E-2</v>
      </c>
      <c r="DA8" s="449">
        <v>0.107</v>
      </c>
      <c r="DB8" s="449">
        <v>0.107</v>
      </c>
      <c r="DC8" s="449">
        <v>8.8999999999999996E-2</v>
      </c>
      <c r="DD8" s="449">
        <v>8.6999999999999994E-2</v>
      </c>
      <c r="DE8" s="449">
        <v>8.6999999999999994E-2</v>
      </c>
      <c r="DF8" s="474"/>
      <c r="DG8" s="474"/>
      <c r="DH8" s="474"/>
      <c r="DI8" s="474"/>
      <c r="DJ8" s="474"/>
      <c r="DK8" s="474"/>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43" t="s">
        <v>2122</v>
      </c>
      <c r="FE8" s="45">
        <f t="shared" si="23"/>
        <v>0.27499999999999997</v>
      </c>
      <c r="FF8" s="443" t="s">
        <v>2122</v>
      </c>
      <c r="FG8" s="443"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3"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3" t="s">
        <v>2122</v>
      </c>
      <c r="FX8" s="443" t="s">
        <v>2122</v>
      </c>
      <c r="FY8" s="45">
        <f t="shared" si="23"/>
        <v>0.3140096618357488</v>
      </c>
      <c r="FZ8" s="45">
        <f t="shared" si="23"/>
        <v>0.34759358288770054</v>
      </c>
      <c r="GA8" s="443" t="s">
        <v>2122</v>
      </c>
      <c r="GB8" s="443" t="s">
        <v>2122</v>
      </c>
      <c r="GC8" s="443" t="s">
        <v>2122</v>
      </c>
      <c r="GD8" s="443" t="s">
        <v>2122</v>
      </c>
      <c r="GE8" s="443" t="s">
        <v>2122</v>
      </c>
      <c r="GF8" s="443"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4"/>
      <c r="BW9" s="41">
        <v>7</v>
      </c>
      <c r="BX9" s="39" t="s">
        <v>107</v>
      </c>
      <c r="BY9" s="42">
        <v>0.35700000000000004</v>
      </c>
      <c r="BZ9" s="42">
        <v>0.28300000000000003</v>
      </c>
      <c r="CA9" s="42">
        <v>0.35700000000000004</v>
      </c>
      <c r="CB9" s="42">
        <v>0.32200000000000001</v>
      </c>
      <c r="CC9" s="443" t="s">
        <v>2122</v>
      </c>
      <c r="CD9" s="42">
        <v>6.8999999999999992E-2</v>
      </c>
      <c r="CE9" s="443" t="s">
        <v>2122</v>
      </c>
      <c r="CF9" s="443" t="s">
        <v>2122</v>
      </c>
      <c r="CG9" s="42">
        <v>0.10700000000000001</v>
      </c>
      <c r="CH9" s="42">
        <v>0.11600000000000001</v>
      </c>
      <c r="CI9" s="42">
        <v>0.11600000000000001</v>
      </c>
      <c r="CJ9" s="443" t="s">
        <v>2122</v>
      </c>
      <c r="CK9" s="42">
        <v>8.7999999999999995E-2</v>
      </c>
      <c r="CL9" s="42">
        <v>8.1000000000000003E-2</v>
      </c>
      <c r="CM9" s="42">
        <v>7.8E-2</v>
      </c>
      <c r="CN9" s="443" t="s">
        <v>2122</v>
      </c>
      <c r="CO9" s="42">
        <v>8.7999999999999995E-2</v>
      </c>
      <c r="CP9" s="42">
        <v>0.11799999999999999</v>
      </c>
      <c r="CQ9" s="42">
        <v>0.11799999999999999</v>
      </c>
      <c r="CR9" s="42">
        <v>0.182</v>
      </c>
      <c r="CS9" s="42">
        <v>0.108</v>
      </c>
      <c r="CT9" s="42">
        <v>0.15300000000000002</v>
      </c>
      <c r="CU9" s="42">
        <v>0.111</v>
      </c>
      <c r="CV9" s="443" t="s">
        <v>2122</v>
      </c>
      <c r="CW9" s="443" t="s">
        <v>2122</v>
      </c>
      <c r="CX9" s="449">
        <v>0.16900000000000001</v>
      </c>
      <c r="CY9" s="449">
        <v>0.14899999999999999</v>
      </c>
      <c r="CZ9" s="443" t="s">
        <v>2122</v>
      </c>
      <c r="DA9" s="443" t="s">
        <v>2122</v>
      </c>
      <c r="DB9" s="443" t="s">
        <v>2122</v>
      </c>
      <c r="DC9" s="443" t="s">
        <v>2122</v>
      </c>
      <c r="DD9" s="443" t="s">
        <v>2122</v>
      </c>
      <c r="DE9" s="443" t="s">
        <v>2122</v>
      </c>
      <c r="DF9" s="474"/>
      <c r="DG9" s="474"/>
      <c r="DH9" s="474"/>
      <c r="DI9" s="474"/>
      <c r="DJ9" s="474"/>
      <c r="DK9" s="474"/>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6">
        <v>0.02</v>
      </c>
      <c r="AB10" s="486">
        <v>0.02</v>
      </c>
      <c r="AC10" s="486">
        <v>3.7999999999999999E-2</v>
      </c>
      <c r="AD10" s="486">
        <v>3.7999999999999999E-2</v>
      </c>
      <c r="AE10" s="486">
        <v>1.0999999999999999E-2</v>
      </c>
      <c r="AF10" s="486">
        <v>1.7999999999999999E-2</v>
      </c>
      <c r="AG10" s="486">
        <v>1.7999999999999999E-2</v>
      </c>
      <c r="AH10" s="486">
        <v>1.2999999999999999E-2</v>
      </c>
      <c r="AI10" s="486">
        <v>1.2999999999999999E-2</v>
      </c>
      <c r="AJ10" s="486">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4"/>
      <c r="BW10" s="41">
        <v>8</v>
      </c>
      <c r="BX10" s="39" t="s">
        <v>108</v>
      </c>
      <c r="BY10" s="42">
        <v>0.32800000000000001</v>
      </c>
      <c r="BZ10" s="42">
        <v>0.27400000000000002</v>
      </c>
      <c r="CA10" s="42">
        <v>0.32800000000000001</v>
      </c>
      <c r="CB10" s="42">
        <v>0.30299999999999999</v>
      </c>
      <c r="CC10" s="443" t="s">
        <v>2122</v>
      </c>
      <c r="CD10" s="42">
        <v>6.7999999999999991E-2</v>
      </c>
      <c r="CE10" s="443" t="s">
        <v>2122</v>
      </c>
      <c r="CF10" s="443" t="s">
        <v>2122</v>
      </c>
      <c r="CG10" s="42">
        <v>0.11799999999999999</v>
      </c>
      <c r="CH10" s="42">
        <v>0.11599999999999999</v>
      </c>
      <c r="CI10" s="42">
        <v>0.11599999999999999</v>
      </c>
      <c r="CJ10" s="443" t="s">
        <v>2122</v>
      </c>
      <c r="CK10" s="42">
        <v>8.3999999999999991E-2</v>
      </c>
      <c r="CL10" s="42">
        <v>7.8E-2</v>
      </c>
      <c r="CM10" s="42">
        <v>7.6999999999999999E-2</v>
      </c>
      <c r="CN10" s="443" t="s">
        <v>2122</v>
      </c>
      <c r="CO10" s="42">
        <v>8.3999999999999991E-2</v>
      </c>
      <c r="CP10" s="42">
        <v>0.121</v>
      </c>
      <c r="CQ10" s="42">
        <v>0.121</v>
      </c>
      <c r="CR10" s="42">
        <v>0.16799999999999998</v>
      </c>
      <c r="CS10" s="42">
        <v>0.106</v>
      </c>
      <c r="CT10" s="42">
        <v>0.13900000000000001</v>
      </c>
      <c r="CU10" s="42">
        <v>0.108</v>
      </c>
      <c r="CV10" s="443" t="s">
        <v>2122</v>
      </c>
      <c r="CW10" s="443" t="s">
        <v>2122</v>
      </c>
      <c r="CX10" s="449">
        <v>0.18</v>
      </c>
      <c r="CY10" s="449">
        <v>0.16600000000000001</v>
      </c>
      <c r="CZ10" s="443" t="s">
        <v>2122</v>
      </c>
      <c r="DA10" s="443" t="s">
        <v>2122</v>
      </c>
      <c r="DB10" s="443" t="s">
        <v>2122</v>
      </c>
      <c r="DC10" s="443" t="s">
        <v>2122</v>
      </c>
      <c r="DD10" s="443" t="s">
        <v>2122</v>
      </c>
      <c r="DE10" s="443" t="s">
        <v>2122</v>
      </c>
      <c r="DF10" s="474"/>
      <c r="DG10" s="474"/>
      <c r="DH10" s="474"/>
      <c r="DI10" s="474"/>
      <c r="DJ10" s="474"/>
      <c r="DK10" s="474"/>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4"/>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3"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9">
        <v>8.6999999999999994E-2</v>
      </c>
      <c r="CW11" s="449">
        <v>8.6999999999999994E-2</v>
      </c>
      <c r="CX11" s="449">
        <v>0.14599999999999999</v>
      </c>
      <c r="CY11" s="449">
        <v>0.13200000000000001</v>
      </c>
      <c r="CZ11" s="449">
        <v>7.3000000000000009E-2</v>
      </c>
      <c r="DA11" s="449">
        <v>8.8999999999999996E-2</v>
      </c>
      <c r="DB11" s="449">
        <v>8.8999999999999996E-2</v>
      </c>
      <c r="DC11" s="449">
        <v>7.5999999999999998E-2</v>
      </c>
      <c r="DD11" s="449">
        <v>7.3999999999999996E-2</v>
      </c>
      <c r="DE11" s="449">
        <v>7.3999999999999996E-2</v>
      </c>
      <c r="DF11" s="474"/>
      <c r="DG11" s="474"/>
      <c r="DH11" s="474"/>
      <c r="DI11" s="474"/>
      <c r="DJ11" s="474"/>
      <c r="DK11" s="474"/>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3"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7"/>
      <c r="BW12" s="41">
        <v>10</v>
      </c>
      <c r="BX12" s="39" t="s">
        <v>110</v>
      </c>
      <c r="BY12" s="42">
        <v>0.28300000000000003</v>
      </c>
      <c r="BZ12" s="42">
        <v>0.22899999999999998</v>
      </c>
      <c r="CA12" s="42">
        <v>0.28300000000000003</v>
      </c>
      <c r="CB12" s="42">
        <v>0.25800000000000001</v>
      </c>
      <c r="CC12" s="443" t="s">
        <v>2122</v>
      </c>
      <c r="CD12" s="42">
        <v>5.6999999999999995E-2</v>
      </c>
      <c r="CE12" s="443" t="s">
        <v>2122</v>
      </c>
      <c r="CF12" s="443" t="s">
        <v>2122</v>
      </c>
      <c r="CG12" s="42">
        <v>0.09</v>
      </c>
      <c r="CH12" s="42">
        <v>9.799999999999999E-2</v>
      </c>
      <c r="CI12" s="42">
        <v>9.799999999999999E-2</v>
      </c>
      <c r="CJ12" s="443" t="s">
        <v>2122</v>
      </c>
      <c r="CK12" s="42">
        <v>7.0999999999999994E-2</v>
      </c>
      <c r="CL12" s="42">
        <v>6.5000000000000002E-2</v>
      </c>
      <c r="CM12" s="42">
        <v>6.4000000000000001E-2</v>
      </c>
      <c r="CN12" s="443" t="s">
        <v>2122</v>
      </c>
      <c r="CO12" s="42">
        <v>7.0999999999999994E-2</v>
      </c>
      <c r="CP12" s="42">
        <v>9.5000000000000001E-2</v>
      </c>
      <c r="CQ12" s="42">
        <v>9.5000000000000001E-2</v>
      </c>
      <c r="CR12" s="42">
        <v>0.14200000000000002</v>
      </c>
      <c r="CS12" s="42">
        <v>8.5999999999999993E-2</v>
      </c>
      <c r="CT12" s="42">
        <v>0.11899999999999999</v>
      </c>
      <c r="CU12" s="42">
        <v>8.7999999999999995E-2</v>
      </c>
      <c r="CV12" s="443" t="s">
        <v>2122</v>
      </c>
      <c r="CW12" s="443" t="s">
        <v>2122</v>
      </c>
      <c r="CX12" s="449">
        <v>0.14199999999999999</v>
      </c>
      <c r="CY12" s="449">
        <v>0.128</v>
      </c>
      <c r="CZ12" s="443" t="s">
        <v>2122</v>
      </c>
      <c r="DA12" s="443" t="s">
        <v>2122</v>
      </c>
      <c r="DB12" s="443" t="s">
        <v>2122</v>
      </c>
      <c r="DC12" s="443" t="s">
        <v>2122</v>
      </c>
      <c r="DD12" s="443" t="s">
        <v>2122</v>
      </c>
      <c r="DE12" s="443" t="s">
        <v>2122</v>
      </c>
      <c r="DF12" s="487"/>
      <c r="DG12" s="487"/>
      <c r="DH12" s="487"/>
      <c r="DI12" s="487"/>
      <c r="DJ12" s="487"/>
      <c r="DK12" s="487"/>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43" t="s">
        <v>2122</v>
      </c>
      <c r="FE12" s="45">
        <f t="shared" si="40"/>
        <v>0.16049382716049382</v>
      </c>
      <c r="FF12" s="443" t="s">
        <v>2122</v>
      </c>
      <c r="FG12" s="443"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3"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3" t="s">
        <v>2122</v>
      </c>
      <c r="FX12" s="443" t="s">
        <v>2122</v>
      </c>
      <c r="FY12" s="45">
        <f t="shared" si="40"/>
        <v>0.16587677725118483</v>
      </c>
      <c r="FZ12" s="45">
        <f t="shared" si="40"/>
        <v>0.18324607329842935</v>
      </c>
      <c r="GA12" s="443" t="s">
        <v>2122</v>
      </c>
      <c r="GB12" s="443" t="s">
        <v>2122</v>
      </c>
      <c r="GC12" s="443" t="s">
        <v>2122</v>
      </c>
      <c r="GD12" s="443" t="s">
        <v>2122</v>
      </c>
      <c r="GE12" s="443" t="s">
        <v>2122</v>
      </c>
      <c r="GF12" s="443"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4"/>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3"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9">
        <v>8.1000000000000003E-2</v>
      </c>
      <c r="CW13" s="449">
        <v>8.1000000000000003E-2</v>
      </c>
      <c r="CX13" s="449">
        <v>0.152</v>
      </c>
      <c r="CY13" s="449">
        <v>0.14399999999999999</v>
      </c>
      <c r="CZ13" s="449">
        <v>6.5000000000000002E-2</v>
      </c>
      <c r="DA13" s="449">
        <v>8.4999999999999992E-2</v>
      </c>
      <c r="DB13" s="449">
        <v>8.4999999999999992E-2</v>
      </c>
      <c r="DC13" s="449">
        <v>6.699999999999999E-2</v>
      </c>
      <c r="DD13" s="449">
        <v>6.5999999999999989E-2</v>
      </c>
      <c r="DE13" s="449">
        <v>6.5999999999999989E-2</v>
      </c>
      <c r="DF13" s="487"/>
      <c r="DG13" s="487"/>
      <c r="DH13" s="487"/>
      <c r="DI13" s="487"/>
      <c r="DJ13" s="487"/>
      <c r="DK13" s="487"/>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43" t="s">
        <v>2122</v>
      </c>
      <c r="FE13" s="45">
        <f t="shared" si="40"/>
        <v>0.15</v>
      </c>
      <c r="FF13" s="443" t="s">
        <v>2122</v>
      </c>
      <c r="FG13" s="443"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3"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3" t="s">
        <v>2122</v>
      </c>
      <c r="FX13" s="443" t="s">
        <v>2122</v>
      </c>
      <c r="FY13" s="45">
        <f t="shared" si="40"/>
        <v>0.14975845410628019</v>
      </c>
      <c r="FZ13" s="45">
        <f t="shared" si="40"/>
        <v>0.16577540106951871</v>
      </c>
      <c r="GA13" s="443" t="s">
        <v>2122</v>
      </c>
      <c r="GB13" s="443" t="s">
        <v>2122</v>
      </c>
      <c r="GC13" s="443" t="s">
        <v>2122</v>
      </c>
      <c r="GD13" s="443" t="s">
        <v>2122</v>
      </c>
      <c r="GE13" s="443" t="s">
        <v>2122</v>
      </c>
      <c r="GF13" s="443"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7"/>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3"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9">
        <v>9.8000000000000004E-2</v>
      </c>
      <c r="CW14" s="449">
        <v>9.8000000000000004E-2</v>
      </c>
      <c r="CX14" s="449">
        <v>0.13</v>
      </c>
      <c r="CY14" s="449">
        <v>0.11</v>
      </c>
      <c r="CZ14" s="449">
        <v>7.3000000000000009E-2</v>
      </c>
      <c r="DA14" s="449">
        <v>8.1000000000000003E-2</v>
      </c>
      <c r="DB14" s="449">
        <v>8.1000000000000003E-2</v>
      </c>
      <c r="DC14" s="449">
        <v>7.5999999999999998E-2</v>
      </c>
      <c r="DD14" s="449">
        <v>7.3999999999999996E-2</v>
      </c>
      <c r="DE14" s="449">
        <v>7.2999999999999995E-2</v>
      </c>
      <c r="DF14" s="487"/>
      <c r="DG14" s="487"/>
      <c r="DH14" s="487"/>
      <c r="DI14" s="487"/>
      <c r="DJ14" s="487"/>
      <c r="DK14" s="487"/>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43" t="s">
        <v>2122</v>
      </c>
      <c r="FE14" s="45">
        <f t="shared" si="40"/>
        <v>-1.4925373134328374E-2</v>
      </c>
      <c r="FF14" s="443" t="s">
        <v>2122</v>
      </c>
      <c r="FG14" s="443"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3"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3" t="s">
        <v>2122</v>
      </c>
      <c r="FX14" s="443" t="s">
        <v>2122</v>
      </c>
      <c r="FY14" s="45">
        <f t="shared" si="40"/>
        <v>-4.7619047619047658E-2</v>
      </c>
      <c r="FZ14" s="45">
        <f t="shared" si="40"/>
        <v>-5.4054054054054106E-2</v>
      </c>
      <c r="GA14" s="443" t="s">
        <v>2122</v>
      </c>
      <c r="GB14" s="443" t="s">
        <v>2122</v>
      </c>
      <c r="GC14" s="443" t="s">
        <v>2122</v>
      </c>
      <c r="GD14" s="443" t="s">
        <v>2122</v>
      </c>
      <c r="GE14" s="443" t="s">
        <v>2122</v>
      </c>
      <c r="GF14" s="443"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7"/>
      <c r="BW15" s="41">
        <v>13</v>
      </c>
      <c r="BX15" s="39" t="s">
        <v>113</v>
      </c>
      <c r="BY15" s="42">
        <v>0.23900000000000002</v>
      </c>
      <c r="BZ15" s="42">
        <v>0.20899999999999999</v>
      </c>
      <c r="CA15" s="42">
        <v>0.23900000000000002</v>
      </c>
      <c r="CB15" s="42">
        <v>0.22500000000000001</v>
      </c>
      <c r="CC15" s="443" t="s">
        <v>2122</v>
      </c>
      <c r="CD15" s="42">
        <v>5.3999999999999992E-2</v>
      </c>
      <c r="CE15" s="443" t="s">
        <v>2122</v>
      </c>
      <c r="CF15" s="443" t="s">
        <v>2122</v>
      </c>
      <c r="CG15" s="42">
        <v>9.7000000000000003E-2</v>
      </c>
      <c r="CH15" s="42">
        <v>9.4E-2</v>
      </c>
      <c r="CI15" s="42">
        <v>9.4E-2</v>
      </c>
      <c r="CJ15" s="443" t="s">
        <v>2122</v>
      </c>
      <c r="CK15" s="42">
        <v>6.2999999999999987E-2</v>
      </c>
      <c r="CL15" s="42">
        <v>0.06</v>
      </c>
      <c r="CM15" s="42">
        <v>5.8999999999999997E-2</v>
      </c>
      <c r="CN15" s="443" t="s">
        <v>2122</v>
      </c>
      <c r="CO15" s="42">
        <v>6.2999999999999987E-2</v>
      </c>
      <c r="CP15" s="42">
        <v>9.2999999999999999E-2</v>
      </c>
      <c r="CQ15" s="42">
        <v>9.2999999999999999E-2</v>
      </c>
      <c r="CR15" s="42">
        <v>0.11899999999999999</v>
      </c>
      <c r="CS15" s="42">
        <v>0.08</v>
      </c>
      <c r="CT15" s="42">
        <v>9.8000000000000004E-2</v>
      </c>
      <c r="CU15" s="42">
        <v>8.1000000000000003E-2</v>
      </c>
      <c r="CV15" s="443" t="s">
        <v>2122</v>
      </c>
      <c r="CW15" s="443" t="s">
        <v>2122</v>
      </c>
      <c r="CX15" s="449">
        <v>0.14799999999999999</v>
      </c>
      <c r="CY15" s="449">
        <v>0.14000000000000001</v>
      </c>
      <c r="CZ15" s="443" t="s">
        <v>2122</v>
      </c>
      <c r="DA15" s="443" t="s">
        <v>2122</v>
      </c>
      <c r="DB15" s="443" t="s">
        <v>2122</v>
      </c>
      <c r="DC15" s="443" t="s">
        <v>2122</v>
      </c>
      <c r="DD15" s="443" t="s">
        <v>2122</v>
      </c>
      <c r="DE15" s="443" t="s">
        <v>2122</v>
      </c>
      <c r="DF15" s="487"/>
      <c r="DG15" s="487"/>
      <c r="DH15" s="487"/>
      <c r="DI15" s="487"/>
      <c r="DJ15" s="487"/>
      <c r="DK15" s="487"/>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43" t="s">
        <v>2122</v>
      </c>
      <c r="FE15" s="45">
        <f t="shared" si="40"/>
        <v>-0.23636363636363636</v>
      </c>
      <c r="FF15" s="443" t="s">
        <v>2122</v>
      </c>
      <c r="FG15" s="443"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3"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3" t="s">
        <v>2122</v>
      </c>
      <c r="FX15" s="443" t="s">
        <v>2122</v>
      </c>
      <c r="FY15" s="45">
        <f t="shared" si="40"/>
        <v>-0.24822695035461018</v>
      </c>
      <c r="FZ15" s="45">
        <f t="shared" si="40"/>
        <v>-0.22834645669291337</v>
      </c>
      <c r="GA15" s="443" t="s">
        <v>2122</v>
      </c>
      <c r="GB15" s="443" t="s">
        <v>2122</v>
      </c>
      <c r="GC15" s="443" t="s">
        <v>2122</v>
      </c>
      <c r="GD15" s="443" t="s">
        <v>2122</v>
      </c>
      <c r="GE15" s="443" t="s">
        <v>2122</v>
      </c>
      <c r="GF15" s="443"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7"/>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3"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9">
        <v>6.0999999999999999E-2</v>
      </c>
      <c r="CW16" s="449">
        <v>6.0999999999999999E-2</v>
      </c>
      <c r="CX16" s="449">
        <v>0.11399999999999999</v>
      </c>
      <c r="CY16" s="449">
        <v>0.106</v>
      </c>
      <c r="CZ16" s="449">
        <v>5.4000000000000006E-2</v>
      </c>
      <c r="DA16" s="449">
        <v>6.7000000000000004E-2</v>
      </c>
      <c r="DB16" s="449">
        <v>6.7000000000000004E-2</v>
      </c>
      <c r="DC16" s="449">
        <v>5.3999999999999999E-2</v>
      </c>
      <c r="DD16" s="449">
        <v>5.2999999999999999E-2</v>
      </c>
      <c r="DE16" s="449">
        <v>5.2999999999999999E-2</v>
      </c>
      <c r="DF16" s="487"/>
      <c r="DG16" s="487"/>
      <c r="DH16" s="487"/>
      <c r="DI16" s="487"/>
      <c r="DJ16" s="487"/>
      <c r="DK16" s="487"/>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43" t="s">
        <v>2122</v>
      </c>
      <c r="FE16" s="45">
        <f t="shared" si="54"/>
        <v>0.29629629629629628</v>
      </c>
      <c r="FF16" s="443" t="s">
        <v>2122</v>
      </c>
      <c r="FG16" s="443"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3"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3" t="s">
        <v>2122</v>
      </c>
      <c r="FX16" s="443" t="s">
        <v>2122</v>
      </c>
      <c r="FY16" s="45">
        <f t="shared" si="54"/>
        <v>0.34597156398104267</v>
      </c>
      <c r="FZ16" s="45">
        <f t="shared" si="54"/>
        <v>0.38219895287958122</v>
      </c>
      <c r="GA16" s="443" t="s">
        <v>2122</v>
      </c>
      <c r="GB16" s="443" t="s">
        <v>2122</v>
      </c>
      <c r="GC16" s="443" t="s">
        <v>2122</v>
      </c>
      <c r="GD16" s="443" t="s">
        <v>2122</v>
      </c>
      <c r="GE16" s="443" t="s">
        <v>2122</v>
      </c>
      <c r="GF16" s="443"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7"/>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3"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9">
        <v>7.5999999999999998E-2</v>
      </c>
      <c r="CW17" s="449">
        <v>7.5999999999999998E-2</v>
      </c>
      <c r="CX17" s="449">
        <v>0.10299999999999999</v>
      </c>
      <c r="CY17" s="449">
        <v>8.8999999999999996E-2</v>
      </c>
      <c r="CZ17" s="449">
        <v>5.6000000000000008E-2</v>
      </c>
      <c r="DA17" s="449">
        <v>6.3E-2</v>
      </c>
      <c r="DB17" s="449">
        <v>6.3E-2</v>
      </c>
      <c r="DC17" s="449">
        <v>5.8000000000000003E-2</v>
      </c>
      <c r="DD17" s="449">
        <v>5.6000000000000001E-2</v>
      </c>
      <c r="DE17" s="449">
        <v>5.6000000000000001E-2</v>
      </c>
      <c r="DF17" s="487"/>
      <c r="DG17" s="487"/>
      <c r="DH17" s="487"/>
      <c r="DI17" s="487"/>
      <c r="DJ17" s="487"/>
      <c r="DK17" s="487"/>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43" t="s">
        <v>2122</v>
      </c>
      <c r="FE17" s="45">
        <f t="shared" si="54"/>
        <v>0.28749999999999998</v>
      </c>
      <c r="FF17" s="443" t="s">
        <v>2122</v>
      </c>
      <c r="FG17" s="443"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3"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3" t="s">
        <v>2122</v>
      </c>
      <c r="FX17" s="443" t="s">
        <v>2122</v>
      </c>
      <c r="FY17" s="45">
        <f t="shared" si="54"/>
        <v>0.33333333333333331</v>
      </c>
      <c r="FZ17" s="45">
        <f t="shared" si="54"/>
        <v>0.36898395721925137</v>
      </c>
      <c r="GA17" s="443" t="s">
        <v>2122</v>
      </c>
      <c r="GB17" s="443" t="s">
        <v>2122</v>
      </c>
      <c r="GC17" s="443" t="s">
        <v>2122</v>
      </c>
      <c r="GD17" s="443" t="s">
        <v>2122</v>
      </c>
      <c r="GE17" s="443" t="s">
        <v>2122</v>
      </c>
      <c r="GF17" s="443"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7"/>
      <c r="BW18" s="41">
        <v>16</v>
      </c>
      <c r="BX18" s="39" t="s">
        <v>116</v>
      </c>
      <c r="BY18" s="42">
        <v>0.19400000000000001</v>
      </c>
      <c r="BZ18" s="42">
        <v>0.16400000000000001</v>
      </c>
      <c r="CA18" s="42">
        <v>0.19400000000000001</v>
      </c>
      <c r="CB18" s="42">
        <v>0.18</v>
      </c>
      <c r="CC18" s="443" t="s">
        <v>2122</v>
      </c>
      <c r="CD18" s="42">
        <v>4.2999999999999997E-2</v>
      </c>
      <c r="CE18" s="443" t="s">
        <v>2122</v>
      </c>
      <c r="CF18" s="443" t="s">
        <v>2122</v>
      </c>
      <c r="CG18" s="42">
        <v>6.9000000000000006E-2</v>
      </c>
      <c r="CH18" s="42">
        <v>7.5999999999999998E-2</v>
      </c>
      <c r="CI18" s="42">
        <v>7.5999999999999998E-2</v>
      </c>
      <c r="CJ18" s="443" t="s">
        <v>2122</v>
      </c>
      <c r="CK18" s="42">
        <v>4.9999999999999996E-2</v>
      </c>
      <c r="CL18" s="42">
        <v>4.7E-2</v>
      </c>
      <c r="CM18" s="42">
        <v>4.5999999999999999E-2</v>
      </c>
      <c r="CN18" s="443" t="s">
        <v>2122</v>
      </c>
      <c r="CO18" s="42">
        <v>4.9999999999999996E-2</v>
      </c>
      <c r="CP18" s="42">
        <v>6.7000000000000004E-2</v>
      </c>
      <c r="CQ18" s="42">
        <v>6.7000000000000004E-2</v>
      </c>
      <c r="CR18" s="42">
        <v>9.2999999999999999E-2</v>
      </c>
      <c r="CS18" s="42">
        <v>6.0000000000000005E-2</v>
      </c>
      <c r="CT18" s="42">
        <v>7.8E-2</v>
      </c>
      <c r="CU18" s="42">
        <v>6.1000000000000006E-2</v>
      </c>
      <c r="CV18" s="443" t="s">
        <v>2122</v>
      </c>
      <c r="CW18" s="443" t="s">
        <v>2122</v>
      </c>
      <c r="CX18" s="449">
        <v>0.11</v>
      </c>
      <c r="CY18" s="449">
        <v>0.10200000000000001</v>
      </c>
      <c r="CZ18" s="443" t="s">
        <v>2122</v>
      </c>
      <c r="DA18" s="443" t="s">
        <v>2122</v>
      </c>
      <c r="DB18" s="443" t="s">
        <v>2122</v>
      </c>
      <c r="DC18" s="443" t="s">
        <v>2122</v>
      </c>
      <c r="DD18" s="443" t="s">
        <v>2122</v>
      </c>
      <c r="DE18" s="443" t="s">
        <v>2122</v>
      </c>
      <c r="DF18" s="487"/>
      <c r="DG18" s="487"/>
      <c r="DH18" s="487"/>
      <c r="DI18" s="487"/>
      <c r="DJ18" s="487"/>
      <c r="DK18" s="487"/>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43" t="s">
        <v>2122</v>
      </c>
      <c r="FE18" s="45">
        <f t="shared" si="54"/>
        <v>0.14925373134328354</v>
      </c>
      <c r="FF18" s="443" t="s">
        <v>2122</v>
      </c>
      <c r="FG18" s="443"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3"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3" t="s">
        <v>2122</v>
      </c>
      <c r="FX18" s="443" t="s">
        <v>2122</v>
      </c>
      <c r="FY18" s="45">
        <f t="shared" si="54"/>
        <v>0.17857142857142855</v>
      </c>
      <c r="FZ18" s="45">
        <f t="shared" si="54"/>
        <v>0.20270270270270271</v>
      </c>
      <c r="GA18" s="443" t="s">
        <v>2122</v>
      </c>
      <c r="GB18" s="443" t="s">
        <v>2122</v>
      </c>
      <c r="GC18" s="443" t="s">
        <v>2122</v>
      </c>
      <c r="GD18" s="443" t="s">
        <v>2122</v>
      </c>
      <c r="GE18" s="443" t="s">
        <v>2122</v>
      </c>
      <c r="GF18" s="443"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7"/>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3"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9">
        <v>7.0000000000000007E-2</v>
      </c>
      <c r="CW19" s="449">
        <v>7.0000000000000007E-2</v>
      </c>
      <c r="CX19" s="449">
        <v>0.109</v>
      </c>
      <c r="CY19" s="449">
        <v>0.10100000000000001</v>
      </c>
      <c r="CZ19" s="449">
        <v>4.8000000000000001E-2</v>
      </c>
      <c r="DA19" s="449">
        <v>5.8999999999999997E-2</v>
      </c>
      <c r="DB19" s="449">
        <v>5.8999999999999997E-2</v>
      </c>
      <c r="DC19" s="449">
        <v>4.9000000000000002E-2</v>
      </c>
      <c r="DD19" s="449">
        <v>4.8000000000000001E-2</v>
      </c>
      <c r="DE19" s="449">
        <v>4.8000000000000001E-2</v>
      </c>
      <c r="DF19" s="487"/>
      <c r="DG19" s="487"/>
      <c r="DH19" s="487"/>
      <c r="DI19" s="487"/>
      <c r="DJ19" s="487"/>
      <c r="DK19" s="487"/>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43" t="s">
        <v>2122</v>
      </c>
      <c r="FE19" s="45">
        <f t="shared" si="54"/>
        <v>-3.6363636363636404E-2</v>
      </c>
      <c r="FF19" s="443" t="s">
        <v>2122</v>
      </c>
      <c r="FG19" s="443"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3"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3" t="s">
        <v>2122</v>
      </c>
      <c r="FX19" s="443" t="s">
        <v>2122</v>
      </c>
      <c r="FY19" s="45">
        <f t="shared" si="54"/>
        <v>2.1276595744680674E-2</v>
      </c>
      <c r="FZ19" s="45">
        <f t="shared" si="54"/>
        <v>7.0866141732283533E-2</v>
      </c>
      <c r="GA19" s="443" t="s">
        <v>2122</v>
      </c>
      <c r="GB19" s="443" t="s">
        <v>2122</v>
      </c>
      <c r="GC19" s="443" t="s">
        <v>2122</v>
      </c>
      <c r="GD19" s="443" t="s">
        <v>2122</v>
      </c>
      <c r="GE19" s="443" t="s">
        <v>2122</v>
      </c>
      <c r="GF19" s="443" t="s">
        <v>2122</v>
      </c>
    </row>
    <row r="20" spans="38:188" ht="24">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7"/>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3"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9">
        <v>0.05</v>
      </c>
      <c r="CW20" s="449">
        <v>0.05</v>
      </c>
      <c r="CX20" s="449">
        <v>7.1000000000000008E-2</v>
      </c>
      <c r="CY20" s="449">
        <v>6.3E-2</v>
      </c>
      <c r="CZ20" s="449">
        <v>3.7000000000000005E-2</v>
      </c>
      <c r="DA20" s="449">
        <v>4.1000000000000002E-2</v>
      </c>
      <c r="DB20" s="449">
        <v>4.1000000000000002E-2</v>
      </c>
      <c r="DC20" s="449">
        <v>3.5999999999999997E-2</v>
      </c>
      <c r="DD20" s="449">
        <v>3.5000000000000003E-2</v>
      </c>
      <c r="DE20" s="449">
        <v>3.5000000000000003E-2</v>
      </c>
      <c r="DF20" s="487"/>
      <c r="DG20" s="487"/>
      <c r="DH20" s="487"/>
      <c r="DI20" s="487"/>
      <c r="DJ20" s="487"/>
      <c r="DK20" s="487"/>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43" t="s">
        <v>2122</v>
      </c>
      <c r="FE20" s="45">
        <f t="shared" si="68"/>
        <v>0.17391304347826084</v>
      </c>
      <c r="FF20" s="443" t="s">
        <v>2122</v>
      </c>
      <c r="FG20" s="443" t="s">
        <v>2122</v>
      </c>
      <c r="FH20" s="45">
        <f t="shared" si="68"/>
        <v>0.2242990654205608</v>
      </c>
      <c r="FI20" s="45">
        <f t="shared" si="68"/>
        <v>0.11206896551724135</v>
      </c>
      <c r="FJ20" s="45">
        <f t="shared" si="68"/>
        <v>0.11206896551724135</v>
      </c>
      <c r="FK20" s="443" t="s">
        <v>2122</v>
      </c>
      <c r="FL20" s="45">
        <f t="shared" si="68"/>
        <v>0.10227272727272721</v>
      </c>
      <c r="FM20" s="45">
        <f t="shared" si="68"/>
        <v>0.11111111111111104</v>
      </c>
      <c r="FN20" s="45">
        <f t="shared" si="68"/>
        <v>0.11538461538461531</v>
      </c>
      <c r="FO20" s="443"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3" t="s">
        <v>2122</v>
      </c>
      <c r="FX20" s="443" t="s">
        <v>2122</v>
      </c>
      <c r="FY20" s="45">
        <f t="shared" si="68"/>
        <v>0.18343195266272189</v>
      </c>
      <c r="FZ20" s="45">
        <f t="shared" si="68"/>
        <v>0.20805369127516779</v>
      </c>
      <c r="GA20" s="443" t="s">
        <v>2122</v>
      </c>
      <c r="GB20" s="443" t="s">
        <v>2122</v>
      </c>
      <c r="GC20" s="443" t="s">
        <v>2122</v>
      </c>
      <c r="GD20" s="443" t="s">
        <v>2122</v>
      </c>
      <c r="GE20" s="443" t="s">
        <v>2122</v>
      </c>
      <c r="GF20" s="443"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7"/>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43" t="s">
        <v>2122</v>
      </c>
      <c r="FE22" s="45">
        <f t="shared" si="73"/>
        <v>0.3125</v>
      </c>
      <c r="FF22" s="443" t="s">
        <v>2122</v>
      </c>
      <c r="FG22" s="443"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3"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3" t="s">
        <v>2122</v>
      </c>
      <c r="FX22" s="443" t="s">
        <v>2122</v>
      </c>
      <c r="FY22" s="45">
        <f t="shared" si="73"/>
        <v>0.33816425120772947</v>
      </c>
      <c r="FZ22" s="45">
        <f t="shared" si="73"/>
        <v>0.37433155080213909</v>
      </c>
      <c r="GA22" s="443" t="s">
        <v>2122</v>
      </c>
      <c r="GB22" s="443" t="s">
        <v>2122</v>
      </c>
      <c r="GC22" s="443" t="s">
        <v>2122</v>
      </c>
      <c r="GD22" s="443" t="s">
        <v>2122</v>
      </c>
      <c r="GE22" s="443" t="s">
        <v>2122</v>
      </c>
      <c r="GF22" s="443"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43" t="s">
        <v>2122</v>
      </c>
      <c r="FE26" s="45">
        <f t="shared" si="79"/>
        <v>0.44999999999999996</v>
      </c>
      <c r="FF26" s="443" t="s">
        <v>2122</v>
      </c>
      <c r="FG26" s="443"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3"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3" t="s">
        <v>2122</v>
      </c>
      <c r="FX26" s="443" t="s">
        <v>2122</v>
      </c>
      <c r="FY26" s="45">
        <f t="shared" si="79"/>
        <v>0.52173913043478259</v>
      </c>
      <c r="FZ26" s="45">
        <f t="shared" si="79"/>
        <v>0.57754010695187163</v>
      </c>
      <c r="GA26" s="443" t="s">
        <v>2122</v>
      </c>
      <c r="GB26" s="443" t="s">
        <v>2122</v>
      </c>
      <c r="GC26" s="443" t="s">
        <v>2122</v>
      </c>
      <c r="GD26" s="443" t="s">
        <v>2122</v>
      </c>
      <c r="GE26" s="443" t="s">
        <v>2122</v>
      </c>
      <c r="GF26" s="443"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3"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43" t="s">
        <v>2122</v>
      </c>
      <c r="FE31" s="45">
        <f t="shared" si="88"/>
        <v>0.28749999999999998</v>
      </c>
      <c r="FF31" s="443" t="s">
        <v>2122</v>
      </c>
      <c r="FG31" s="443"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3"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3" t="s">
        <v>2122</v>
      </c>
      <c r="FX31" s="443" t="s">
        <v>2122</v>
      </c>
      <c r="FY31" s="45">
        <f t="shared" si="88"/>
        <v>0.26086956521739135</v>
      </c>
      <c r="FZ31" s="45">
        <f t="shared" si="88"/>
        <v>0.25668449197860954</v>
      </c>
      <c r="GA31" s="443" t="s">
        <v>2122</v>
      </c>
      <c r="GB31" s="443" t="s">
        <v>2122</v>
      </c>
      <c r="GC31" s="443" t="s">
        <v>2122</v>
      </c>
      <c r="GD31" s="443" t="s">
        <v>2122</v>
      </c>
      <c r="GE31" s="443" t="s">
        <v>2122</v>
      </c>
      <c r="GF31" s="443"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3"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43" t="s">
        <v>2122</v>
      </c>
      <c r="FE36" s="45">
        <f t="shared" si="98"/>
        <v>0.42499999999999993</v>
      </c>
      <c r="FF36" s="443" t="s">
        <v>2122</v>
      </c>
      <c r="FG36" s="443"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3"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3" t="s">
        <v>2122</v>
      </c>
      <c r="FX36" s="443" t="s">
        <v>2122</v>
      </c>
      <c r="FY36" s="45">
        <f t="shared" si="98"/>
        <v>0.44444444444444453</v>
      </c>
      <c r="FZ36" s="45">
        <f t="shared" si="98"/>
        <v>0.4598930481283422</v>
      </c>
      <c r="GA36" s="443" t="s">
        <v>2122</v>
      </c>
      <c r="GB36" s="443" t="s">
        <v>2122</v>
      </c>
      <c r="GC36" s="443" t="s">
        <v>2122</v>
      </c>
      <c r="GD36" s="443" t="s">
        <v>2122</v>
      </c>
      <c r="GE36" s="443" t="s">
        <v>2122</v>
      </c>
      <c r="GF36" s="443"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3"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43" t="s">
        <v>2122</v>
      </c>
      <c r="FE40" s="45">
        <f t="shared" si="107"/>
        <v>0.30864197530864196</v>
      </c>
      <c r="FF40" s="443" t="s">
        <v>2122</v>
      </c>
      <c r="FG40" s="443"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3"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3" t="s">
        <v>2122</v>
      </c>
      <c r="FX40" s="443" t="s">
        <v>2122</v>
      </c>
      <c r="FY40" s="45">
        <f t="shared" si="107"/>
        <v>0.2938388625592418</v>
      </c>
      <c r="FZ40" s="45">
        <f t="shared" si="107"/>
        <v>0.29319371727748689</v>
      </c>
      <c r="GA40" s="443" t="s">
        <v>2122</v>
      </c>
      <c r="GB40" s="443" t="s">
        <v>2122</v>
      </c>
      <c r="GC40" s="443" t="s">
        <v>2122</v>
      </c>
      <c r="GD40" s="443" t="s">
        <v>2122</v>
      </c>
      <c r="GE40" s="443" t="s">
        <v>2122</v>
      </c>
      <c r="GF40" s="443"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43" t="s">
        <v>2122</v>
      </c>
      <c r="FE41" s="45">
        <f t="shared" si="107"/>
        <v>0.3</v>
      </c>
      <c r="FF41" s="443" t="s">
        <v>2122</v>
      </c>
      <c r="FG41" s="443"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3"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3" t="s">
        <v>2122</v>
      </c>
      <c r="FX41" s="443" t="s">
        <v>2122</v>
      </c>
      <c r="FY41" s="45">
        <f t="shared" si="107"/>
        <v>0.28019323671497592</v>
      </c>
      <c r="FZ41" s="45">
        <f t="shared" si="107"/>
        <v>0.27807486631016037</v>
      </c>
      <c r="GA41" s="443" t="s">
        <v>2122</v>
      </c>
      <c r="GB41" s="443" t="s">
        <v>2122</v>
      </c>
      <c r="GC41" s="443" t="s">
        <v>2122</v>
      </c>
      <c r="GD41" s="443" t="s">
        <v>2122</v>
      </c>
      <c r="GE41" s="443" t="s">
        <v>2122</v>
      </c>
      <c r="GF41" s="443"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43" t="s">
        <v>2122</v>
      </c>
      <c r="FE42" s="45">
        <f t="shared" si="107"/>
        <v>0.16417910447761191</v>
      </c>
      <c r="FF42" s="443" t="s">
        <v>2122</v>
      </c>
      <c r="FG42" s="443"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3"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3" t="s">
        <v>2122</v>
      </c>
      <c r="FX42" s="443" t="s">
        <v>2122</v>
      </c>
      <c r="FY42" s="45">
        <f t="shared" si="107"/>
        <v>0.11309523809523819</v>
      </c>
      <c r="FZ42" s="45">
        <f t="shared" si="107"/>
        <v>8.7837837837837732E-2</v>
      </c>
      <c r="GA42" s="443" t="s">
        <v>2122</v>
      </c>
      <c r="GB42" s="443" t="s">
        <v>2122</v>
      </c>
      <c r="GC42" s="443" t="s">
        <v>2122</v>
      </c>
      <c r="GD42" s="443" t="s">
        <v>2122</v>
      </c>
      <c r="GE42" s="443" t="s">
        <v>2122</v>
      </c>
      <c r="GF42" s="443"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43" t="s">
        <v>2122</v>
      </c>
      <c r="FE43" s="45">
        <f t="shared" si="107"/>
        <v>-1.8181818181818202E-2</v>
      </c>
      <c r="FF43" s="443" t="s">
        <v>2122</v>
      </c>
      <c r="FG43" s="443"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3"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3" t="s">
        <v>2122</v>
      </c>
      <c r="FX43" s="443" t="s">
        <v>2122</v>
      </c>
      <c r="FY43" s="45">
        <f t="shared" si="107"/>
        <v>-5.6737588652482324E-2</v>
      </c>
      <c r="FZ43" s="45">
        <f t="shared" si="107"/>
        <v>-6.2992125984252023E-2</v>
      </c>
      <c r="GA43" s="443" t="s">
        <v>2122</v>
      </c>
      <c r="GB43" s="443" t="s">
        <v>2122</v>
      </c>
      <c r="GC43" s="443" t="s">
        <v>2122</v>
      </c>
      <c r="GD43" s="443" t="s">
        <v>2122</v>
      </c>
      <c r="GE43" s="443" t="s">
        <v>2122</v>
      </c>
      <c r="GF43" s="443"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43" t="s">
        <v>2122</v>
      </c>
      <c r="FE44" s="45">
        <f t="shared" si="113"/>
        <v>0.1764705882352941</v>
      </c>
      <c r="FF44" s="443" t="s">
        <v>2122</v>
      </c>
      <c r="FG44" s="443" t="s">
        <v>2122</v>
      </c>
      <c r="FH44" s="45">
        <f t="shared" si="113"/>
        <v>0.20338983050847453</v>
      </c>
      <c r="FI44" s="45">
        <f t="shared" si="113"/>
        <v>0.11206896551724137</v>
      </c>
      <c r="FJ44" s="45">
        <f t="shared" si="113"/>
        <v>0.11206896551724137</v>
      </c>
      <c r="FK44" s="443" t="s">
        <v>2122</v>
      </c>
      <c r="FL44" s="45">
        <f t="shared" si="113"/>
        <v>0.10714285714285708</v>
      </c>
      <c r="FM44" s="45">
        <f t="shared" si="113"/>
        <v>0.11538461538461531</v>
      </c>
      <c r="FN44" s="45">
        <f t="shared" si="113"/>
        <v>0.11688311688311681</v>
      </c>
      <c r="FO44" s="443"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3" t="s">
        <v>2122</v>
      </c>
      <c r="FX44" s="443" t="s">
        <v>2122</v>
      </c>
      <c r="FY44" s="45">
        <f t="shared" si="113"/>
        <v>0.17222222222222222</v>
      </c>
      <c r="FZ44" s="45">
        <f t="shared" si="113"/>
        <v>0.18674698795180722</v>
      </c>
      <c r="GA44" s="443" t="s">
        <v>2122</v>
      </c>
      <c r="GB44" s="443" t="s">
        <v>2122</v>
      </c>
      <c r="GC44" s="443" t="s">
        <v>2122</v>
      </c>
      <c r="GD44" s="443" t="s">
        <v>2122</v>
      </c>
      <c r="GE44" s="443" t="s">
        <v>2122</v>
      </c>
      <c r="GF44" s="443"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43" t="s">
        <v>2122</v>
      </c>
      <c r="FE45" s="45">
        <f t="shared" si="116"/>
        <v>0.44444444444444436</v>
      </c>
      <c r="FF45" s="443" t="s">
        <v>2122</v>
      </c>
      <c r="FG45" s="443"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3"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3" t="s">
        <v>2122</v>
      </c>
      <c r="FX45" s="443" t="s">
        <v>2122</v>
      </c>
      <c r="FY45" s="45">
        <f t="shared" si="116"/>
        <v>0.47393364928909965</v>
      </c>
      <c r="FZ45" s="45">
        <f t="shared" si="116"/>
        <v>0.49214659685863876</v>
      </c>
      <c r="GA45" s="443" t="s">
        <v>2122</v>
      </c>
      <c r="GB45" s="443" t="s">
        <v>2122</v>
      </c>
      <c r="GC45" s="443" t="s">
        <v>2122</v>
      </c>
      <c r="GD45" s="443" t="s">
        <v>2122</v>
      </c>
      <c r="GE45" s="443" t="s">
        <v>2122</v>
      </c>
      <c r="GF45" s="443"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43" t="s">
        <v>2122</v>
      </c>
      <c r="FE46" s="45">
        <f t="shared" si="116"/>
        <v>0.43749999999999994</v>
      </c>
      <c r="FF46" s="443" t="s">
        <v>2122</v>
      </c>
      <c r="FG46" s="443"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3"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3" t="s">
        <v>2122</v>
      </c>
      <c r="FX46" s="443" t="s">
        <v>2122</v>
      </c>
      <c r="FY46" s="45">
        <f t="shared" si="116"/>
        <v>0.4637681159420291</v>
      </c>
      <c r="FZ46" s="45">
        <f t="shared" si="116"/>
        <v>0.48128342245989303</v>
      </c>
      <c r="GA46" s="443" t="s">
        <v>2122</v>
      </c>
      <c r="GB46" s="443" t="s">
        <v>2122</v>
      </c>
      <c r="GC46" s="443" t="s">
        <v>2122</v>
      </c>
      <c r="GD46" s="443" t="s">
        <v>2122</v>
      </c>
      <c r="GE46" s="443" t="s">
        <v>2122</v>
      </c>
      <c r="GF46" s="443"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43" t="s">
        <v>2122</v>
      </c>
      <c r="FE47" s="45">
        <f t="shared" si="116"/>
        <v>0.32835820895522383</v>
      </c>
      <c r="FF47" s="443" t="s">
        <v>2122</v>
      </c>
      <c r="FG47" s="443"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3"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3" t="s">
        <v>2122</v>
      </c>
      <c r="FX47" s="443" t="s">
        <v>2122</v>
      </c>
      <c r="FY47" s="45">
        <f t="shared" si="116"/>
        <v>0.33928571428571441</v>
      </c>
      <c r="FZ47" s="45">
        <f t="shared" si="116"/>
        <v>0.34459459459459452</v>
      </c>
      <c r="GA47" s="443" t="s">
        <v>2122</v>
      </c>
      <c r="GB47" s="443" t="s">
        <v>2122</v>
      </c>
      <c r="GC47" s="443" t="s">
        <v>2122</v>
      </c>
      <c r="GD47" s="443" t="s">
        <v>2122</v>
      </c>
      <c r="GE47" s="443" t="s">
        <v>2122</v>
      </c>
      <c r="GF47" s="443"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43" t="s">
        <v>2122</v>
      </c>
      <c r="FE48" s="45">
        <f t="shared" si="116"/>
        <v>0.18181818181818174</v>
      </c>
      <c r="FF48" s="443" t="s">
        <v>2122</v>
      </c>
      <c r="FG48" s="443"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3"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3" t="s">
        <v>2122</v>
      </c>
      <c r="FX48" s="443" t="s">
        <v>2122</v>
      </c>
      <c r="FY48" s="45">
        <f t="shared" si="116"/>
        <v>0.21276595744680851</v>
      </c>
      <c r="FZ48" s="45">
        <f t="shared" si="116"/>
        <v>0.23622047244094488</v>
      </c>
      <c r="GA48" s="443" t="s">
        <v>2122</v>
      </c>
      <c r="GB48" s="443" t="s">
        <v>2122</v>
      </c>
      <c r="GC48" s="443" t="s">
        <v>2122</v>
      </c>
      <c r="GD48" s="443" t="s">
        <v>2122</v>
      </c>
      <c r="GE48" s="443" t="s">
        <v>2122</v>
      </c>
      <c r="GF48" s="443" t="s">
        <v>2122</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43" t="s">
        <v>2122</v>
      </c>
      <c r="FE49" s="45">
        <f t="shared" si="122"/>
        <v>0.21052631578947364</v>
      </c>
      <c r="FF49" s="443" t="s">
        <v>2122</v>
      </c>
      <c r="FG49" s="443" t="s">
        <v>2122</v>
      </c>
      <c r="FH49" s="45">
        <f t="shared" si="122"/>
        <v>0.26666666666666661</v>
      </c>
      <c r="FI49" s="45">
        <f t="shared" si="122"/>
        <v>0.13265306122448978</v>
      </c>
      <c r="FJ49" s="45">
        <f t="shared" si="122"/>
        <v>0.13265306122448978</v>
      </c>
      <c r="FK49" s="443" t="s">
        <v>2122</v>
      </c>
      <c r="FL49" s="45">
        <f t="shared" si="122"/>
        <v>0.12676056338028163</v>
      </c>
      <c r="FM49" s="45">
        <f t="shared" si="122"/>
        <v>0.13846153846153847</v>
      </c>
      <c r="FN49" s="45">
        <f t="shared" si="122"/>
        <v>0.140625</v>
      </c>
      <c r="FO49" s="443"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3" t="s">
        <v>2122</v>
      </c>
      <c r="FX49" s="443" t="s">
        <v>2122</v>
      </c>
      <c r="FY49" s="45">
        <f t="shared" si="122"/>
        <v>0.21830985915492959</v>
      </c>
      <c r="FZ49" s="45">
        <f t="shared" si="122"/>
        <v>0.2421875</v>
      </c>
      <c r="GA49" s="443" t="s">
        <v>2122</v>
      </c>
      <c r="GB49" s="443" t="s">
        <v>2122</v>
      </c>
      <c r="GC49" s="443" t="s">
        <v>2122</v>
      </c>
      <c r="GD49" s="443" t="s">
        <v>2122</v>
      </c>
      <c r="GE49" s="443" t="s">
        <v>2122</v>
      </c>
      <c r="GF49" s="443"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43" t="s">
        <v>2122</v>
      </c>
      <c r="FE51" s="45">
        <f t="shared" si="125"/>
        <v>0.46249999999999997</v>
      </c>
      <c r="FF51" s="443" t="s">
        <v>2122</v>
      </c>
      <c r="FG51" s="443"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3"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3" t="s">
        <v>2122</v>
      </c>
      <c r="FX51" s="443" t="s">
        <v>2122</v>
      </c>
      <c r="FY51" s="45">
        <f t="shared" si="125"/>
        <v>0.4685990338164252</v>
      </c>
      <c r="FZ51" s="45">
        <f t="shared" si="125"/>
        <v>0.48663101604278075</v>
      </c>
      <c r="GA51" s="443" t="s">
        <v>2122</v>
      </c>
      <c r="GB51" s="443" t="s">
        <v>2122</v>
      </c>
      <c r="GC51" s="443" t="s">
        <v>2122</v>
      </c>
      <c r="GD51" s="443" t="s">
        <v>2122</v>
      </c>
      <c r="GE51" s="443" t="s">
        <v>2122</v>
      </c>
      <c r="GF51" s="443"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43" t="s">
        <v>2122</v>
      </c>
      <c r="FE55" s="45">
        <f t="shared" si="131"/>
        <v>0.6</v>
      </c>
      <c r="FF55" s="443" t="s">
        <v>2122</v>
      </c>
      <c r="FG55" s="443"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3"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3" t="s">
        <v>2122</v>
      </c>
      <c r="FX55" s="443" t="s">
        <v>2122</v>
      </c>
      <c r="FY55" s="45">
        <f t="shared" si="131"/>
        <v>0.65217391304347827</v>
      </c>
      <c r="FZ55" s="45">
        <f t="shared" si="131"/>
        <v>0.68983957219251335</v>
      </c>
      <c r="GA55" s="443" t="s">
        <v>2122</v>
      </c>
      <c r="GB55" s="443" t="s">
        <v>2122</v>
      </c>
      <c r="GC55" s="443" t="s">
        <v>2122</v>
      </c>
      <c r="GD55" s="443" t="s">
        <v>2122</v>
      </c>
      <c r="GE55" s="443" t="s">
        <v>2122</v>
      </c>
      <c r="GF55" s="443"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43" t="s">
        <v>2122</v>
      </c>
      <c r="FE60" s="45">
        <f t="shared" si="140"/>
        <v>0.46249999999999997</v>
      </c>
      <c r="FF60" s="443" t="s">
        <v>2122</v>
      </c>
      <c r="FG60" s="443"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3"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3" t="s">
        <v>2122</v>
      </c>
      <c r="FX60" s="443" t="s">
        <v>2122</v>
      </c>
      <c r="FY60" s="45">
        <f t="shared" si="140"/>
        <v>0.4154589371980677</v>
      </c>
      <c r="FZ60" s="45">
        <f t="shared" si="140"/>
        <v>0.39572192513368992</v>
      </c>
      <c r="GA60" s="443" t="s">
        <v>2122</v>
      </c>
      <c r="GB60" s="443" t="s">
        <v>2122</v>
      </c>
      <c r="GC60" s="443" t="s">
        <v>2122</v>
      </c>
      <c r="GD60" s="443" t="s">
        <v>2122</v>
      </c>
      <c r="GE60" s="443" t="s">
        <v>2122</v>
      </c>
      <c r="GF60" s="443"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3"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43" t="s">
        <v>2122</v>
      </c>
      <c r="FE65" s="45">
        <f t="shared" si="149"/>
        <v>0.6</v>
      </c>
      <c r="FF65" s="443" t="s">
        <v>2122</v>
      </c>
      <c r="FG65" s="443"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3"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3" t="s">
        <v>2122</v>
      </c>
      <c r="FX65" s="443" t="s">
        <v>2122</v>
      </c>
      <c r="FY65" s="45">
        <f t="shared" si="149"/>
        <v>0.59903381642512088</v>
      </c>
      <c r="FZ65" s="45">
        <f t="shared" si="149"/>
        <v>0.59893048128342252</v>
      </c>
      <c r="GA65" s="443" t="s">
        <v>2122</v>
      </c>
      <c r="GB65" s="443" t="s">
        <v>2122</v>
      </c>
      <c r="GC65" s="443" t="s">
        <v>2122</v>
      </c>
      <c r="GD65" s="443" t="s">
        <v>2122</v>
      </c>
      <c r="GE65" s="443" t="s">
        <v>2122</v>
      </c>
      <c r="GF65" s="443"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3"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43" t="s">
        <v>2122</v>
      </c>
      <c r="FE69" s="45">
        <f t="shared" si="159"/>
        <v>0.48148148148148145</v>
      </c>
      <c r="FF69" s="443" t="s">
        <v>2122</v>
      </c>
      <c r="FG69" s="443"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3"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3" t="s">
        <v>2122</v>
      </c>
      <c r="FX69" s="443" t="s">
        <v>2122</v>
      </c>
      <c r="FY69" s="45">
        <f t="shared" si="159"/>
        <v>0.44549763033175366</v>
      </c>
      <c r="FZ69" s="45">
        <f t="shared" si="159"/>
        <v>0.42931937172774864</v>
      </c>
      <c r="GA69" s="443" t="s">
        <v>2122</v>
      </c>
      <c r="GB69" s="443" t="s">
        <v>2122</v>
      </c>
      <c r="GC69" s="443" t="s">
        <v>2122</v>
      </c>
      <c r="GD69" s="443" t="s">
        <v>2122</v>
      </c>
      <c r="GE69" s="443" t="s">
        <v>2122</v>
      </c>
      <c r="GF69" s="443"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43" t="s">
        <v>2122</v>
      </c>
      <c r="FE70" s="45">
        <f t="shared" si="159"/>
        <v>0.47499999999999998</v>
      </c>
      <c r="FF70" s="443" t="s">
        <v>2122</v>
      </c>
      <c r="FG70" s="443"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3"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3" t="s">
        <v>2122</v>
      </c>
      <c r="FX70" s="443" t="s">
        <v>2122</v>
      </c>
      <c r="FY70" s="45">
        <f t="shared" si="159"/>
        <v>0.43478260869565227</v>
      </c>
      <c r="FZ70" s="45">
        <f t="shared" si="159"/>
        <v>0.41711229946524059</v>
      </c>
      <c r="GA70" s="443" t="s">
        <v>2122</v>
      </c>
      <c r="GB70" s="443" t="s">
        <v>2122</v>
      </c>
      <c r="GC70" s="443" t="s">
        <v>2122</v>
      </c>
      <c r="GD70" s="443" t="s">
        <v>2122</v>
      </c>
      <c r="GE70" s="443" t="s">
        <v>2122</v>
      </c>
      <c r="GF70" s="443"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43" t="s">
        <v>2122</v>
      </c>
      <c r="FE71" s="45">
        <f t="shared" si="159"/>
        <v>0.37313432835820892</v>
      </c>
      <c r="FF71" s="443" t="s">
        <v>2122</v>
      </c>
      <c r="FG71" s="443"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3"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3" t="s">
        <v>2122</v>
      </c>
      <c r="FX71" s="443" t="s">
        <v>2122</v>
      </c>
      <c r="FY71" s="45">
        <f t="shared" si="159"/>
        <v>0.30357142857142866</v>
      </c>
      <c r="FZ71" s="45">
        <f t="shared" si="159"/>
        <v>0.26351351351351338</v>
      </c>
      <c r="GA71" s="443" t="s">
        <v>2122</v>
      </c>
      <c r="GB71" s="443" t="s">
        <v>2122</v>
      </c>
      <c r="GC71" s="443" t="s">
        <v>2122</v>
      </c>
      <c r="GD71" s="443" t="s">
        <v>2122</v>
      </c>
      <c r="GE71" s="443" t="s">
        <v>2122</v>
      </c>
      <c r="GF71" s="443"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43" t="s">
        <v>2122</v>
      </c>
      <c r="FE72" s="45">
        <f t="shared" si="159"/>
        <v>0.23636363636363636</v>
      </c>
      <c r="FF72" s="443" t="s">
        <v>2122</v>
      </c>
      <c r="FG72" s="443"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3"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3" t="s">
        <v>2122</v>
      </c>
      <c r="FX72" s="443" t="s">
        <v>2122</v>
      </c>
      <c r="FY72" s="45">
        <f t="shared" si="159"/>
        <v>0.17021276595744678</v>
      </c>
      <c r="FZ72" s="45">
        <f t="shared" si="159"/>
        <v>0.14173228346456684</v>
      </c>
      <c r="GA72" s="443" t="s">
        <v>2122</v>
      </c>
      <c r="GB72" s="443" t="s">
        <v>2122</v>
      </c>
      <c r="GC72" s="443" t="s">
        <v>2122</v>
      </c>
      <c r="GD72" s="443" t="s">
        <v>2122</v>
      </c>
      <c r="GE72" s="443" t="s">
        <v>2122</v>
      </c>
      <c r="GF72" s="443"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43" t="s">
        <v>2122</v>
      </c>
      <c r="FE73" s="45">
        <f t="shared" si="165"/>
        <v>0.22222222222222218</v>
      </c>
      <c r="FF73" s="443" t="s">
        <v>2122</v>
      </c>
      <c r="FG73" s="443" t="s">
        <v>2122</v>
      </c>
      <c r="FH73" s="45">
        <f t="shared" si="165"/>
        <v>0.2474226804123712</v>
      </c>
      <c r="FI73" s="45">
        <f t="shared" si="165"/>
        <v>0.13829787234042551</v>
      </c>
      <c r="FJ73" s="45">
        <f t="shared" si="165"/>
        <v>0.13829787234042551</v>
      </c>
      <c r="FK73" s="443" t="s">
        <v>2122</v>
      </c>
      <c r="FL73" s="45">
        <f t="shared" si="165"/>
        <v>0.14285714285714279</v>
      </c>
      <c r="FM73" s="45">
        <f t="shared" si="165"/>
        <v>0.15000000000000002</v>
      </c>
      <c r="FN73" s="45">
        <f t="shared" si="165"/>
        <v>0.15254237288135597</v>
      </c>
      <c r="FO73" s="443"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3" t="s">
        <v>2122</v>
      </c>
      <c r="FX73" s="443" t="s">
        <v>2122</v>
      </c>
      <c r="FY73" s="45">
        <f t="shared" si="165"/>
        <v>0.20945945945945946</v>
      </c>
      <c r="FZ73" s="45">
        <f t="shared" si="165"/>
        <v>0.22142857142857142</v>
      </c>
      <c r="GA73" s="443" t="s">
        <v>2122</v>
      </c>
      <c r="GB73" s="443" t="s">
        <v>2122</v>
      </c>
      <c r="GC73" s="443" t="s">
        <v>2122</v>
      </c>
      <c r="GD73" s="443" t="s">
        <v>2122</v>
      </c>
      <c r="GE73" s="443" t="s">
        <v>2122</v>
      </c>
      <c r="GF73" s="443"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43" t="s">
        <v>2122</v>
      </c>
      <c r="FE74" s="45">
        <f t="shared" si="168"/>
        <v>0.61728395061728392</v>
      </c>
      <c r="FF74" s="443" t="s">
        <v>2122</v>
      </c>
      <c r="FG74" s="443"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3"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3" t="s">
        <v>2122</v>
      </c>
      <c r="FX74" s="443" t="s">
        <v>2122</v>
      </c>
      <c r="FY74" s="45">
        <f t="shared" si="168"/>
        <v>0.62559241706161139</v>
      </c>
      <c r="FZ74" s="45">
        <f t="shared" si="168"/>
        <v>0.62827225130890052</v>
      </c>
      <c r="GA74" s="443" t="s">
        <v>2122</v>
      </c>
      <c r="GB74" s="443" t="s">
        <v>2122</v>
      </c>
      <c r="GC74" s="443" t="s">
        <v>2122</v>
      </c>
      <c r="GD74" s="443" t="s">
        <v>2122</v>
      </c>
      <c r="GE74" s="443" t="s">
        <v>2122</v>
      </c>
      <c r="GF74" s="443"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43" t="s">
        <v>2122</v>
      </c>
      <c r="FE75" s="45">
        <f t="shared" si="168"/>
        <v>0.61249999999999993</v>
      </c>
      <c r="FF75" s="443" t="s">
        <v>2122</v>
      </c>
      <c r="FG75" s="443"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3"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3" t="s">
        <v>2122</v>
      </c>
      <c r="FX75" s="443" t="s">
        <v>2122</v>
      </c>
      <c r="FY75" s="45">
        <f t="shared" si="168"/>
        <v>0.61835748792270528</v>
      </c>
      <c r="FZ75" s="45">
        <f t="shared" si="168"/>
        <v>0.62032085561497319</v>
      </c>
      <c r="GA75" s="443" t="s">
        <v>2122</v>
      </c>
      <c r="GB75" s="443" t="s">
        <v>2122</v>
      </c>
      <c r="GC75" s="443" t="s">
        <v>2122</v>
      </c>
      <c r="GD75" s="443" t="s">
        <v>2122</v>
      </c>
      <c r="GE75" s="443" t="s">
        <v>2122</v>
      </c>
      <c r="GF75" s="443"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43" t="s">
        <v>2122</v>
      </c>
      <c r="FE76" s="45">
        <f t="shared" si="168"/>
        <v>0.53731343283582078</v>
      </c>
      <c r="FF76" s="443" t="s">
        <v>2122</v>
      </c>
      <c r="FG76" s="443"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3"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3" t="s">
        <v>2122</v>
      </c>
      <c r="FX76" s="443" t="s">
        <v>2122</v>
      </c>
      <c r="FY76" s="45">
        <f t="shared" si="168"/>
        <v>0.52976190476190477</v>
      </c>
      <c r="FZ76" s="45">
        <f t="shared" si="168"/>
        <v>0.52027027027027017</v>
      </c>
      <c r="GA76" s="443" t="s">
        <v>2122</v>
      </c>
      <c r="GB76" s="443" t="s">
        <v>2122</v>
      </c>
      <c r="GC76" s="443" t="s">
        <v>2122</v>
      </c>
      <c r="GD76" s="443" t="s">
        <v>2122</v>
      </c>
      <c r="GE76" s="443" t="s">
        <v>2122</v>
      </c>
      <c r="GF76" s="443"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43" t="s">
        <v>2122</v>
      </c>
      <c r="FE77" s="45">
        <f t="shared" si="168"/>
        <v>0.43636363636363629</v>
      </c>
      <c r="FF77" s="443" t="s">
        <v>2122</v>
      </c>
      <c r="FG77" s="443"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3"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3" t="s">
        <v>2122</v>
      </c>
      <c r="FX77" s="443" t="s">
        <v>2122</v>
      </c>
      <c r="FY77" s="45">
        <f t="shared" si="168"/>
        <v>0.4397163120567375</v>
      </c>
      <c r="FZ77" s="45">
        <f t="shared" si="168"/>
        <v>0.44094488188976372</v>
      </c>
      <c r="GA77" s="443" t="s">
        <v>2122</v>
      </c>
      <c r="GB77" s="443" t="s">
        <v>2122</v>
      </c>
      <c r="GC77" s="443" t="s">
        <v>2122</v>
      </c>
      <c r="GD77" s="443" t="s">
        <v>2122</v>
      </c>
      <c r="GE77" s="443" t="s">
        <v>2122</v>
      </c>
      <c r="GF77" s="443" t="s">
        <v>2122</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43" t="s">
        <v>2122</v>
      </c>
      <c r="FE78" s="45">
        <f t="shared" si="174"/>
        <v>0.27906976744186041</v>
      </c>
      <c r="FF78" s="443" t="s">
        <v>2122</v>
      </c>
      <c r="FG78" s="443" t="s">
        <v>2122</v>
      </c>
      <c r="FH78" s="45">
        <f t="shared" si="174"/>
        <v>0.34782608695652184</v>
      </c>
      <c r="FI78" s="45">
        <f t="shared" si="174"/>
        <v>0.17105263157894735</v>
      </c>
      <c r="FJ78" s="45">
        <f t="shared" si="174"/>
        <v>0.17105263157894735</v>
      </c>
      <c r="FK78" s="443" t="s">
        <v>2122</v>
      </c>
      <c r="FL78" s="45">
        <f t="shared" si="174"/>
        <v>0.18000000000000005</v>
      </c>
      <c r="FM78" s="45">
        <f t="shared" si="174"/>
        <v>0.19148936170212769</v>
      </c>
      <c r="FN78" s="45">
        <f t="shared" si="174"/>
        <v>0.19565217391304351</v>
      </c>
      <c r="FO78" s="443"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3" t="s">
        <v>2122</v>
      </c>
      <c r="FX78" s="443" t="s">
        <v>2122</v>
      </c>
      <c r="FY78" s="45">
        <f t="shared" si="174"/>
        <v>0.2818181818181818</v>
      </c>
      <c r="FZ78" s="45">
        <f t="shared" si="174"/>
        <v>0.30392156862745096</v>
      </c>
      <c r="GA78" s="443" t="s">
        <v>2122</v>
      </c>
      <c r="GB78" s="443" t="s">
        <v>2122</v>
      </c>
      <c r="GC78" s="443" t="s">
        <v>2122</v>
      </c>
      <c r="GD78" s="443" t="s">
        <v>2122</v>
      </c>
      <c r="GE78" s="443" t="s">
        <v>2122</v>
      </c>
      <c r="GF78" s="443"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43" t="s">
        <v>2122</v>
      </c>
      <c r="FE80" s="45">
        <f t="shared" si="177"/>
        <v>0.63749999999999996</v>
      </c>
      <c r="FF80" s="443" t="s">
        <v>2122</v>
      </c>
      <c r="FG80" s="443"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3"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3" t="s">
        <v>2122</v>
      </c>
      <c r="FX80" s="443" t="s">
        <v>2122</v>
      </c>
      <c r="FY80" s="45">
        <f t="shared" si="177"/>
        <v>0.62318840579710144</v>
      </c>
      <c r="FZ80" s="45">
        <f t="shared" si="177"/>
        <v>0.62566844919786091</v>
      </c>
      <c r="GA80" s="443" t="s">
        <v>2122</v>
      </c>
      <c r="GB80" s="443" t="s">
        <v>2122</v>
      </c>
      <c r="GC80" s="443" t="s">
        <v>2122</v>
      </c>
      <c r="GD80" s="443" t="s">
        <v>2122</v>
      </c>
      <c r="GE80" s="443" t="s">
        <v>2122</v>
      </c>
      <c r="GF80" s="443"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43" t="s">
        <v>2122</v>
      </c>
      <c r="FE85" s="45">
        <f t="shared" si="186"/>
        <v>0.77499999999999991</v>
      </c>
      <c r="FF85" s="443" t="s">
        <v>2122</v>
      </c>
      <c r="FG85" s="443"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3"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3" t="s">
        <v>2122</v>
      </c>
      <c r="FX85" s="443" t="s">
        <v>2122</v>
      </c>
      <c r="FY85" s="45">
        <f t="shared" si="186"/>
        <v>0.80676328502415462</v>
      </c>
      <c r="FZ85" s="45">
        <f t="shared" si="186"/>
        <v>0.82887700534759357</v>
      </c>
      <c r="GA85" s="443" t="s">
        <v>2122</v>
      </c>
      <c r="GB85" s="443" t="s">
        <v>2122</v>
      </c>
      <c r="GC85" s="443" t="s">
        <v>2122</v>
      </c>
      <c r="GD85" s="443" t="s">
        <v>2122</v>
      </c>
      <c r="GE85" s="443" t="s">
        <v>2122</v>
      </c>
      <c r="GF85" s="443"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3"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9">
        <f t="shared" ref="EZ89:EZ106" si="210">DP89/BY3</f>
        <v>1</v>
      </c>
      <c r="FA89" s="519">
        <f t="shared" ref="FA89:GF98" si="211">DQ89/BZ3</f>
        <v>1</v>
      </c>
      <c r="FB89" s="519">
        <f t="shared" si="211"/>
        <v>1</v>
      </c>
      <c r="FC89" s="519">
        <f t="shared" si="211"/>
        <v>1</v>
      </c>
      <c r="FD89" s="519">
        <f t="shared" si="211"/>
        <v>1</v>
      </c>
      <c r="FE89" s="519">
        <f t="shared" si="211"/>
        <v>1</v>
      </c>
      <c r="FF89" s="519">
        <f t="shared" si="211"/>
        <v>1</v>
      </c>
      <c r="FG89" s="519">
        <f t="shared" si="211"/>
        <v>1</v>
      </c>
      <c r="FH89" s="519">
        <f t="shared" si="211"/>
        <v>1</v>
      </c>
      <c r="FI89" s="519">
        <f t="shared" si="211"/>
        <v>1</v>
      </c>
      <c r="FJ89" s="519">
        <f t="shared" si="211"/>
        <v>1</v>
      </c>
      <c r="FK89" s="519">
        <f t="shared" si="211"/>
        <v>1</v>
      </c>
      <c r="FL89" s="519">
        <f t="shared" si="211"/>
        <v>1</v>
      </c>
      <c r="FM89" s="519">
        <f t="shared" si="211"/>
        <v>1</v>
      </c>
      <c r="FN89" s="519">
        <f t="shared" si="211"/>
        <v>1</v>
      </c>
      <c r="FO89" s="519">
        <f t="shared" si="211"/>
        <v>1</v>
      </c>
      <c r="FP89" s="519">
        <f t="shared" si="211"/>
        <v>1</v>
      </c>
      <c r="FQ89" s="519">
        <f t="shared" si="211"/>
        <v>1</v>
      </c>
      <c r="FR89" s="519">
        <f t="shared" si="211"/>
        <v>1</v>
      </c>
      <c r="FS89" s="519">
        <f t="shared" si="211"/>
        <v>1</v>
      </c>
      <c r="FT89" s="519">
        <f t="shared" si="211"/>
        <v>1</v>
      </c>
      <c r="FU89" s="519">
        <f t="shared" si="211"/>
        <v>1</v>
      </c>
      <c r="FV89" s="519">
        <f t="shared" si="211"/>
        <v>1</v>
      </c>
      <c r="FW89" s="519">
        <f t="shared" si="211"/>
        <v>1</v>
      </c>
      <c r="FX89" s="519">
        <f t="shared" si="211"/>
        <v>1</v>
      </c>
      <c r="FY89" s="519">
        <f t="shared" si="211"/>
        <v>1</v>
      </c>
      <c r="FZ89" s="519">
        <f t="shared" si="211"/>
        <v>1</v>
      </c>
      <c r="GA89" s="519">
        <f t="shared" si="211"/>
        <v>1</v>
      </c>
      <c r="GB89" s="519">
        <f t="shared" si="211"/>
        <v>1</v>
      </c>
      <c r="GC89" s="519">
        <f t="shared" si="211"/>
        <v>1</v>
      </c>
      <c r="GD89" s="519">
        <f t="shared" si="211"/>
        <v>1</v>
      </c>
      <c r="GE89" s="519">
        <f t="shared" si="211"/>
        <v>1</v>
      </c>
      <c r="GF89" s="519">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9">
        <f t="shared" si="210"/>
        <v>1</v>
      </c>
      <c r="FA90" s="519">
        <f t="shared" si="211"/>
        <v>1</v>
      </c>
      <c r="FB90" s="519">
        <f t="shared" si="211"/>
        <v>1</v>
      </c>
      <c r="FC90" s="519">
        <f t="shared" si="211"/>
        <v>1</v>
      </c>
      <c r="FD90" s="443" t="s">
        <v>2122</v>
      </c>
      <c r="FE90" s="519">
        <f t="shared" si="211"/>
        <v>1</v>
      </c>
      <c r="FF90" s="443" t="s">
        <v>2122</v>
      </c>
      <c r="FG90" s="443" t="s">
        <v>2122</v>
      </c>
      <c r="FH90" s="519">
        <f t="shared" si="211"/>
        <v>1</v>
      </c>
      <c r="FI90" s="519">
        <f t="shared" si="211"/>
        <v>1</v>
      </c>
      <c r="FJ90" s="519">
        <f t="shared" si="211"/>
        <v>1</v>
      </c>
      <c r="FK90" s="519">
        <f t="shared" si="211"/>
        <v>1</v>
      </c>
      <c r="FL90" s="519">
        <f t="shared" si="211"/>
        <v>1</v>
      </c>
      <c r="FM90" s="519">
        <f t="shared" si="211"/>
        <v>1</v>
      </c>
      <c r="FN90" s="519">
        <f t="shared" si="211"/>
        <v>1</v>
      </c>
      <c r="FO90" s="443" t="s">
        <v>2122</v>
      </c>
      <c r="FP90" s="519">
        <f t="shared" si="211"/>
        <v>1</v>
      </c>
      <c r="FQ90" s="519">
        <f t="shared" si="211"/>
        <v>1</v>
      </c>
      <c r="FR90" s="519">
        <f t="shared" si="211"/>
        <v>1</v>
      </c>
      <c r="FS90" s="519">
        <f t="shared" si="211"/>
        <v>1</v>
      </c>
      <c r="FT90" s="519">
        <f t="shared" si="211"/>
        <v>1</v>
      </c>
      <c r="FU90" s="519">
        <f t="shared" si="211"/>
        <v>1</v>
      </c>
      <c r="FV90" s="519">
        <f t="shared" si="211"/>
        <v>1</v>
      </c>
      <c r="FW90" s="443" t="s">
        <v>2122</v>
      </c>
      <c r="FX90" s="443" t="s">
        <v>2122</v>
      </c>
      <c r="FY90" s="519">
        <f t="shared" si="211"/>
        <v>1</v>
      </c>
      <c r="FZ90" s="519">
        <f t="shared" si="211"/>
        <v>1</v>
      </c>
      <c r="GA90" s="443" t="s">
        <v>2122</v>
      </c>
      <c r="GB90" s="443" t="s">
        <v>2122</v>
      </c>
      <c r="GC90" s="443" t="s">
        <v>2122</v>
      </c>
      <c r="GD90" s="443" t="s">
        <v>2122</v>
      </c>
      <c r="GE90" s="443" t="s">
        <v>2122</v>
      </c>
      <c r="GF90" s="443"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9">
        <f t="shared" si="210"/>
        <v>1</v>
      </c>
      <c r="FA91" s="519">
        <f t="shared" si="211"/>
        <v>1</v>
      </c>
      <c r="FB91" s="519">
        <f t="shared" si="211"/>
        <v>1</v>
      </c>
      <c r="FC91" s="519">
        <f t="shared" si="211"/>
        <v>1</v>
      </c>
      <c r="FD91" s="519">
        <f t="shared" si="211"/>
        <v>1</v>
      </c>
      <c r="FE91" s="519">
        <f t="shared" si="211"/>
        <v>1</v>
      </c>
      <c r="FF91" s="519">
        <f t="shared" si="211"/>
        <v>1</v>
      </c>
      <c r="FG91" s="519">
        <f t="shared" si="211"/>
        <v>1</v>
      </c>
      <c r="FH91" s="519">
        <f t="shared" si="211"/>
        <v>1</v>
      </c>
      <c r="FI91" s="519">
        <f t="shared" si="211"/>
        <v>1</v>
      </c>
      <c r="FJ91" s="519">
        <f t="shared" si="211"/>
        <v>1</v>
      </c>
      <c r="FK91" s="519">
        <f t="shared" si="211"/>
        <v>1</v>
      </c>
      <c r="FL91" s="519">
        <f t="shared" si="211"/>
        <v>1</v>
      </c>
      <c r="FM91" s="519">
        <f t="shared" si="211"/>
        <v>1</v>
      </c>
      <c r="FN91" s="519">
        <f t="shared" si="211"/>
        <v>1</v>
      </c>
      <c r="FO91" s="519">
        <f t="shared" si="211"/>
        <v>1</v>
      </c>
      <c r="FP91" s="519">
        <f t="shared" si="211"/>
        <v>1</v>
      </c>
      <c r="FQ91" s="519">
        <f t="shared" si="211"/>
        <v>1</v>
      </c>
      <c r="FR91" s="519">
        <f t="shared" si="211"/>
        <v>1</v>
      </c>
      <c r="FS91" s="519">
        <f t="shared" si="211"/>
        <v>1</v>
      </c>
      <c r="FT91" s="519">
        <f t="shared" si="211"/>
        <v>1</v>
      </c>
      <c r="FU91" s="519">
        <f t="shared" si="211"/>
        <v>1</v>
      </c>
      <c r="FV91" s="519">
        <f t="shared" si="211"/>
        <v>1</v>
      </c>
      <c r="FW91" s="519">
        <f t="shared" si="211"/>
        <v>1</v>
      </c>
      <c r="FX91" s="519">
        <f t="shared" si="211"/>
        <v>1</v>
      </c>
      <c r="FY91" s="519">
        <f t="shared" si="211"/>
        <v>1</v>
      </c>
      <c r="FZ91" s="519">
        <f t="shared" si="211"/>
        <v>1</v>
      </c>
      <c r="GA91" s="519">
        <f t="shared" si="211"/>
        <v>1</v>
      </c>
      <c r="GB91" s="519">
        <f t="shared" si="211"/>
        <v>1</v>
      </c>
      <c r="GC91" s="519">
        <f t="shared" si="211"/>
        <v>1</v>
      </c>
      <c r="GD91" s="519">
        <f t="shared" si="211"/>
        <v>1</v>
      </c>
      <c r="GE91" s="519">
        <f t="shared" si="211"/>
        <v>1</v>
      </c>
      <c r="GF91" s="519">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9">
        <f t="shared" si="210"/>
        <v>1</v>
      </c>
      <c r="FA92" s="519">
        <f t="shared" si="211"/>
        <v>1</v>
      </c>
      <c r="FB92" s="519">
        <f t="shared" si="211"/>
        <v>1</v>
      </c>
      <c r="FC92" s="519">
        <f t="shared" si="211"/>
        <v>1</v>
      </c>
      <c r="FD92" s="519">
        <f t="shared" si="211"/>
        <v>1</v>
      </c>
      <c r="FE92" s="519">
        <f t="shared" si="211"/>
        <v>1</v>
      </c>
      <c r="FF92" s="519">
        <f t="shared" si="211"/>
        <v>1</v>
      </c>
      <c r="FG92" s="519">
        <f t="shared" si="211"/>
        <v>1</v>
      </c>
      <c r="FH92" s="519">
        <f t="shared" si="211"/>
        <v>1</v>
      </c>
      <c r="FI92" s="519">
        <f t="shared" si="211"/>
        <v>1</v>
      </c>
      <c r="FJ92" s="519">
        <f t="shared" si="211"/>
        <v>1</v>
      </c>
      <c r="FK92" s="519">
        <f t="shared" si="211"/>
        <v>1</v>
      </c>
      <c r="FL92" s="519">
        <f t="shared" si="211"/>
        <v>1</v>
      </c>
      <c r="FM92" s="519">
        <f t="shared" si="211"/>
        <v>1</v>
      </c>
      <c r="FN92" s="519">
        <f t="shared" si="211"/>
        <v>1</v>
      </c>
      <c r="FO92" s="519">
        <f t="shared" si="211"/>
        <v>1</v>
      </c>
      <c r="FP92" s="519">
        <f t="shared" si="211"/>
        <v>1</v>
      </c>
      <c r="FQ92" s="519">
        <f t="shared" si="211"/>
        <v>1</v>
      </c>
      <c r="FR92" s="519">
        <f t="shared" si="211"/>
        <v>1</v>
      </c>
      <c r="FS92" s="519">
        <f t="shared" si="211"/>
        <v>1</v>
      </c>
      <c r="FT92" s="519">
        <f t="shared" si="211"/>
        <v>1</v>
      </c>
      <c r="FU92" s="519">
        <f t="shared" si="211"/>
        <v>1</v>
      </c>
      <c r="FV92" s="519">
        <f t="shared" si="211"/>
        <v>1</v>
      </c>
      <c r="FW92" s="519">
        <f t="shared" si="211"/>
        <v>1</v>
      </c>
      <c r="FX92" s="519">
        <f t="shared" si="211"/>
        <v>1</v>
      </c>
      <c r="FY92" s="519">
        <f t="shared" si="211"/>
        <v>1</v>
      </c>
      <c r="FZ92" s="519">
        <f t="shared" si="211"/>
        <v>1</v>
      </c>
      <c r="GA92" s="519">
        <f t="shared" si="211"/>
        <v>1</v>
      </c>
      <c r="GB92" s="519">
        <f t="shared" si="211"/>
        <v>1</v>
      </c>
      <c r="GC92" s="519">
        <f t="shared" si="211"/>
        <v>1</v>
      </c>
      <c r="GD92" s="519">
        <f t="shared" si="211"/>
        <v>1</v>
      </c>
      <c r="GE92" s="519">
        <f t="shared" si="211"/>
        <v>1</v>
      </c>
      <c r="GF92" s="519">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9">
        <f t="shared" si="210"/>
        <v>1</v>
      </c>
      <c r="FA93" s="519">
        <f t="shared" si="211"/>
        <v>1</v>
      </c>
      <c r="FB93" s="519">
        <f t="shared" si="211"/>
        <v>1</v>
      </c>
      <c r="FC93" s="519">
        <f t="shared" si="211"/>
        <v>1</v>
      </c>
      <c r="FD93" s="519">
        <f t="shared" si="211"/>
        <v>1</v>
      </c>
      <c r="FE93" s="519">
        <f t="shared" si="211"/>
        <v>1</v>
      </c>
      <c r="FF93" s="519">
        <f t="shared" si="211"/>
        <v>1</v>
      </c>
      <c r="FG93" s="519">
        <f t="shared" si="211"/>
        <v>1</v>
      </c>
      <c r="FH93" s="519">
        <f t="shared" si="211"/>
        <v>1</v>
      </c>
      <c r="FI93" s="519">
        <f t="shared" si="211"/>
        <v>1</v>
      </c>
      <c r="FJ93" s="519">
        <f t="shared" si="211"/>
        <v>1</v>
      </c>
      <c r="FK93" s="443" t="s">
        <v>2122</v>
      </c>
      <c r="FL93" s="519">
        <f t="shared" si="211"/>
        <v>1</v>
      </c>
      <c r="FM93" s="519">
        <f t="shared" si="211"/>
        <v>1</v>
      </c>
      <c r="FN93" s="519">
        <f t="shared" si="211"/>
        <v>1</v>
      </c>
      <c r="FO93" s="519">
        <f t="shared" si="211"/>
        <v>1</v>
      </c>
      <c r="FP93" s="519">
        <f t="shared" si="211"/>
        <v>1</v>
      </c>
      <c r="FQ93" s="519">
        <f t="shared" si="211"/>
        <v>1</v>
      </c>
      <c r="FR93" s="519">
        <f t="shared" si="211"/>
        <v>1</v>
      </c>
      <c r="FS93" s="519">
        <f t="shared" si="211"/>
        <v>1</v>
      </c>
      <c r="FT93" s="519">
        <f t="shared" si="211"/>
        <v>1</v>
      </c>
      <c r="FU93" s="519">
        <f t="shared" si="211"/>
        <v>1</v>
      </c>
      <c r="FV93" s="519">
        <f t="shared" si="211"/>
        <v>1</v>
      </c>
      <c r="FW93" s="519">
        <f t="shared" si="211"/>
        <v>1</v>
      </c>
      <c r="FX93" s="519">
        <f t="shared" si="211"/>
        <v>1</v>
      </c>
      <c r="FY93" s="519">
        <f t="shared" si="211"/>
        <v>1</v>
      </c>
      <c r="FZ93" s="519">
        <f t="shared" si="211"/>
        <v>1</v>
      </c>
      <c r="GA93" s="519">
        <f t="shared" si="211"/>
        <v>1</v>
      </c>
      <c r="GB93" s="519">
        <f t="shared" si="211"/>
        <v>1</v>
      </c>
      <c r="GC93" s="519">
        <f t="shared" si="211"/>
        <v>1</v>
      </c>
      <c r="GD93" s="519">
        <f t="shared" si="211"/>
        <v>1</v>
      </c>
      <c r="GE93" s="519">
        <f t="shared" si="211"/>
        <v>1</v>
      </c>
      <c r="GF93" s="519">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9">
        <f t="shared" si="210"/>
        <v>1</v>
      </c>
      <c r="FA94" s="519">
        <f t="shared" si="211"/>
        <v>1</v>
      </c>
      <c r="FB94" s="519">
        <f t="shared" si="211"/>
        <v>1</v>
      </c>
      <c r="FC94" s="519">
        <f t="shared" si="211"/>
        <v>1</v>
      </c>
      <c r="FD94" s="519">
        <f t="shared" si="211"/>
        <v>1</v>
      </c>
      <c r="FE94" s="519">
        <f t="shared" si="211"/>
        <v>1</v>
      </c>
      <c r="FF94" s="519">
        <f t="shared" si="211"/>
        <v>1</v>
      </c>
      <c r="FG94" s="519">
        <f t="shared" si="211"/>
        <v>1</v>
      </c>
      <c r="FH94" s="519">
        <f t="shared" si="211"/>
        <v>1</v>
      </c>
      <c r="FI94" s="519">
        <f t="shared" si="211"/>
        <v>1</v>
      </c>
      <c r="FJ94" s="519">
        <f t="shared" si="211"/>
        <v>1</v>
      </c>
      <c r="FK94" s="443" t="s">
        <v>2122</v>
      </c>
      <c r="FL94" s="519">
        <f t="shared" si="211"/>
        <v>1</v>
      </c>
      <c r="FM94" s="519">
        <f t="shared" si="211"/>
        <v>1</v>
      </c>
      <c r="FN94" s="519">
        <f t="shared" si="211"/>
        <v>1</v>
      </c>
      <c r="FO94" s="519">
        <f t="shared" si="211"/>
        <v>1</v>
      </c>
      <c r="FP94" s="519">
        <f t="shared" si="211"/>
        <v>1</v>
      </c>
      <c r="FQ94" s="519">
        <f t="shared" si="211"/>
        <v>1</v>
      </c>
      <c r="FR94" s="519">
        <f t="shared" si="211"/>
        <v>1</v>
      </c>
      <c r="FS94" s="519">
        <f t="shared" si="211"/>
        <v>1</v>
      </c>
      <c r="FT94" s="519">
        <f t="shared" si="211"/>
        <v>1</v>
      </c>
      <c r="FU94" s="519">
        <f t="shared" si="211"/>
        <v>1</v>
      </c>
      <c r="FV94" s="519">
        <f t="shared" si="211"/>
        <v>1</v>
      </c>
      <c r="FW94" s="519">
        <f t="shared" si="211"/>
        <v>1</v>
      </c>
      <c r="FX94" s="519">
        <f t="shared" si="211"/>
        <v>1</v>
      </c>
      <c r="FY94" s="519">
        <f t="shared" si="211"/>
        <v>1</v>
      </c>
      <c r="FZ94" s="519">
        <f t="shared" si="211"/>
        <v>1</v>
      </c>
      <c r="GA94" s="519">
        <f t="shared" si="211"/>
        <v>1</v>
      </c>
      <c r="GB94" s="519">
        <f t="shared" si="211"/>
        <v>1</v>
      </c>
      <c r="GC94" s="519">
        <f t="shared" si="211"/>
        <v>1</v>
      </c>
      <c r="GD94" s="519">
        <f t="shared" si="211"/>
        <v>1</v>
      </c>
      <c r="GE94" s="519">
        <f t="shared" si="211"/>
        <v>1</v>
      </c>
      <c r="GF94" s="519">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9">
        <f t="shared" si="210"/>
        <v>1</v>
      </c>
      <c r="FA95" s="519">
        <f t="shared" si="211"/>
        <v>1</v>
      </c>
      <c r="FB95" s="519">
        <f t="shared" si="211"/>
        <v>1</v>
      </c>
      <c r="FC95" s="519">
        <f t="shared" si="211"/>
        <v>1</v>
      </c>
      <c r="FD95" s="443" t="s">
        <v>2122</v>
      </c>
      <c r="FE95" s="519">
        <f t="shared" si="211"/>
        <v>1</v>
      </c>
      <c r="FF95" s="443" t="s">
        <v>2122</v>
      </c>
      <c r="FG95" s="519" t="e">
        <f t="shared" si="211"/>
        <v>#VALUE!</v>
      </c>
      <c r="FH95" s="519">
        <f t="shared" si="211"/>
        <v>1</v>
      </c>
      <c r="FI95" s="519">
        <f t="shared" si="211"/>
        <v>1</v>
      </c>
      <c r="FJ95" s="519">
        <f t="shared" si="211"/>
        <v>1</v>
      </c>
      <c r="FK95" s="443" t="s">
        <v>2122</v>
      </c>
      <c r="FL95" s="519">
        <f t="shared" si="211"/>
        <v>1</v>
      </c>
      <c r="FM95" s="519">
        <f t="shared" si="211"/>
        <v>1</v>
      </c>
      <c r="FN95" s="519">
        <f t="shared" si="211"/>
        <v>1</v>
      </c>
      <c r="FO95" s="443" t="s">
        <v>2122</v>
      </c>
      <c r="FP95" s="519">
        <f t="shared" si="211"/>
        <v>1</v>
      </c>
      <c r="FQ95" s="519">
        <f t="shared" si="211"/>
        <v>1</v>
      </c>
      <c r="FR95" s="519">
        <f t="shared" si="211"/>
        <v>1</v>
      </c>
      <c r="FS95" s="519">
        <f t="shared" si="211"/>
        <v>1</v>
      </c>
      <c r="FT95" s="519">
        <f t="shared" si="211"/>
        <v>1</v>
      </c>
      <c r="FU95" s="519">
        <f t="shared" si="211"/>
        <v>1</v>
      </c>
      <c r="FV95" s="519">
        <f t="shared" si="211"/>
        <v>1</v>
      </c>
      <c r="FW95" s="443" t="s">
        <v>2122</v>
      </c>
      <c r="FX95" s="443" t="s">
        <v>2122</v>
      </c>
      <c r="FY95" s="519">
        <f t="shared" si="211"/>
        <v>1</v>
      </c>
      <c r="FZ95" s="519">
        <f t="shared" si="211"/>
        <v>1</v>
      </c>
      <c r="GA95" s="443" t="s">
        <v>2122</v>
      </c>
      <c r="GB95" s="443" t="s">
        <v>2122</v>
      </c>
      <c r="GC95" s="443" t="s">
        <v>2122</v>
      </c>
      <c r="GD95" s="443" t="s">
        <v>2122</v>
      </c>
      <c r="GE95" s="443" t="s">
        <v>2122</v>
      </c>
      <c r="GF95" s="443" t="s">
        <v>2122</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9">
        <f t="shared" si="210"/>
        <v>1</v>
      </c>
      <c r="FA96" s="519">
        <f t="shared" si="211"/>
        <v>1</v>
      </c>
      <c r="FB96" s="519">
        <f t="shared" si="211"/>
        <v>1</v>
      </c>
      <c r="FC96" s="519">
        <f t="shared" si="211"/>
        <v>1</v>
      </c>
      <c r="FD96" s="443" t="s">
        <v>2122</v>
      </c>
      <c r="FE96" s="519">
        <f t="shared" si="211"/>
        <v>1</v>
      </c>
      <c r="FF96" s="443" t="s">
        <v>2122</v>
      </c>
      <c r="FG96" s="519" t="e">
        <f t="shared" si="211"/>
        <v>#VALUE!</v>
      </c>
      <c r="FH96" s="519">
        <f t="shared" si="211"/>
        <v>1</v>
      </c>
      <c r="FI96" s="519">
        <f t="shared" si="211"/>
        <v>1</v>
      </c>
      <c r="FJ96" s="519">
        <f t="shared" si="211"/>
        <v>1</v>
      </c>
      <c r="FK96" s="443" t="s">
        <v>2122</v>
      </c>
      <c r="FL96" s="519">
        <f t="shared" si="211"/>
        <v>1</v>
      </c>
      <c r="FM96" s="519">
        <f t="shared" si="211"/>
        <v>1</v>
      </c>
      <c r="FN96" s="519">
        <f t="shared" si="211"/>
        <v>1</v>
      </c>
      <c r="FO96" s="443" t="s">
        <v>2122</v>
      </c>
      <c r="FP96" s="519">
        <f t="shared" si="211"/>
        <v>1</v>
      </c>
      <c r="FQ96" s="519">
        <f t="shared" si="211"/>
        <v>1</v>
      </c>
      <c r="FR96" s="519">
        <f t="shared" si="211"/>
        <v>1</v>
      </c>
      <c r="FS96" s="519">
        <f t="shared" si="211"/>
        <v>1</v>
      </c>
      <c r="FT96" s="519">
        <f t="shared" si="211"/>
        <v>1</v>
      </c>
      <c r="FU96" s="519">
        <f t="shared" si="211"/>
        <v>1</v>
      </c>
      <c r="FV96" s="519">
        <f t="shared" si="211"/>
        <v>1</v>
      </c>
      <c r="FW96" s="443" t="s">
        <v>2122</v>
      </c>
      <c r="FX96" s="443" t="s">
        <v>2122</v>
      </c>
      <c r="FY96" s="519">
        <f t="shared" si="211"/>
        <v>1</v>
      </c>
      <c r="FZ96" s="519">
        <f t="shared" si="211"/>
        <v>1</v>
      </c>
      <c r="GA96" s="443" t="s">
        <v>2122</v>
      </c>
      <c r="GB96" s="443" t="s">
        <v>2122</v>
      </c>
      <c r="GC96" s="443" t="s">
        <v>2122</v>
      </c>
      <c r="GD96" s="443" t="s">
        <v>2122</v>
      </c>
      <c r="GE96" s="443" t="s">
        <v>2122</v>
      </c>
      <c r="GF96" s="443" t="s">
        <v>2122</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9">
        <f t="shared" si="210"/>
        <v>1</v>
      </c>
      <c r="FA97" s="519">
        <f t="shared" si="211"/>
        <v>1</v>
      </c>
      <c r="FB97" s="519">
        <f t="shared" si="211"/>
        <v>1</v>
      </c>
      <c r="FC97" s="519">
        <f t="shared" si="211"/>
        <v>1</v>
      </c>
      <c r="FD97" s="519">
        <f t="shared" si="211"/>
        <v>1</v>
      </c>
      <c r="FE97" s="519">
        <f t="shared" si="211"/>
        <v>1</v>
      </c>
      <c r="FF97" s="519">
        <f t="shared" si="211"/>
        <v>1</v>
      </c>
      <c r="FG97" s="519">
        <f t="shared" si="211"/>
        <v>1</v>
      </c>
      <c r="FH97" s="519">
        <f t="shared" si="211"/>
        <v>1</v>
      </c>
      <c r="FI97" s="519">
        <f t="shared" si="211"/>
        <v>1</v>
      </c>
      <c r="FJ97" s="519">
        <f t="shared" si="211"/>
        <v>1</v>
      </c>
      <c r="FK97" s="443" t="s">
        <v>2122</v>
      </c>
      <c r="FL97" s="519">
        <f t="shared" si="211"/>
        <v>1</v>
      </c>
      <c r="FM97" s="519">
        <f t="shared" si="211"/>
        <v>1</v>
      </c>
      <c r="FN97" s="519">
        <f t="shared" si="211"/>
        <v>1</v>
      </c>
      <c r="FO97" s="519">
        <f t="shared" si="211"/>
        <v>1</v>
      </c>
      <c r="FP97" s="519">
        <f t="shared" si="211"/>
        <v>1</v>
      </c>
      <c r="FQ97" s="519">
        <f t="shared" si="211"/>
        <v>1</v>
      </c>
      <c r="FR97" s="519">
        <f t="shared" si="211"/>
        <v>1</v>
      </c>
      <c r="FS97" s="519">
        <f t="shared" si="211"/>
        <v>1</v>
      </c>
      <c r="FT97" s="519">
        <f t="shared" si="211"/>
        <v>1</v>
      </c>
      <c r="FU97" s="519">
        <f t="shared" si="211"/>
        <v>1</v>
      </c>
      <c r="FV97" s="519">
        <f t="shared" si="211"/>
        <v>1</v>
      </c>
      <c r="FW97" s="519">
        <f t="shared" si="211"/>
        <v>1</v>
      </c>
      <c r="FX97" s="519">
        <f t="shared" si="211"/>
        <v>1</v>
      </c>
      <c r="FY97" s="519">
        <f t="shared" si="211"/>
        <v>1</v>
      </c>
      <c r="FZ97" s="519">
        <f t="shared" si="211"/>
        <v>1</v>
      </c>
      <c r="GA97" s="519">
        <f t="shared" si="211"/>
        <v>1</v>
      </c>
      <c r="GB97" s="519">
        <f t="shared" si="211"/>
        <v>1</v>
      </c>
      <c r="GC97" s="519">
        <f t="shared" si="211"/>
        <v>1</v>
      </c>
      <c r="GD97" s="519">
        <f t="shared" si="211"/>
        <v>1</v>
      </c>
      <c r="GE97" s="519">
        <f t="shared" si="211"/>
        <v>1</v>
      </c>
      <c r="GF97" s="519">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9">
        <f t="shared" si="210"/>
        <v>1</v>
      </c>
      <c r="FA98" s="519">
        <f t="shared" si="211"/>
        <v>1</v>
      </c>
      <c r="FB98" s="519">
        <f t="shared" si="211"/>
        <v>1</v>
      </c>
      <c r="FC98" s="519">
        <f t="shared" si="211"/>
        <v>1</v>
      </c>
      <c r="FD98" s="443" t="s">
        <v>2122</v>
      </c>
      <c r="FE98" s="519">
        <f t="shared" si="211"/>
        <v>1</v>
      </c>
      <c r="FF98" s="443" t="s">
        <v>2122</v>
      </c>
      <c r="FG98" s="519" t="e">
        <f t="shared" si="211"/>
        <v>#VALUE!</v>
      </c>
      <c r="FH98" s="519">
        <f t="shared" si="211"/>
        <v>1</v>
      </c>
      <c r="FI98" s="519">
        <f t="shared" ref="FI98:FZ98" si="221">DY98/CH12</f>
        <v>1</v>
      </c>
      <c r="FJ98" s="519">
        <f t="shared" si="221"/>
        <v>1</v>
      </c>
      <c r="FK98" s="443" t="s">
        <v>2122</v>
      </c>
      <c r="FL98" s="519">
        <f t="shared" si="221"/>
        <v>1</v>
      </c>
      <c r="FM98" s="519">
        <f t="shared" si="221"/>
        <v>1</v>
      </c>
      <c r="FN98" s="519">
        <f t="shared" si="221"/>
        <v>1</v>
      </c>
      <c r="FO98" s="443" t="s">
        <v>2122</v>
      </c>
      <c r="FP98" s="519">
        <f t="shared" si="221"/>
        <v>1</v>
      </c>
      <c r="FQ98" s="519">
        <f t="shared" si="221"/>
        <v>1</v>
      </c>
      <c r="FR98" s="519">
        <f t="shared" si="221"/>
        <v>1</v>
      </c>
      <c r="FS98" s="519">
        <f t="shared" si="221"/>
        <v>1</v>
      </c>
      <c r="FT98" s="519">
        <f t="shared" si="221"/>
        <v>1</v>
      </c>
      <c r="FU98" s="519">
        <f t="shared" si="221"/>
        <v>1</v>
      </c>
      <c r="FV98" s="519">
        <f t="shared" si="221"/>
        <v>1</v>
      </c>
      <c r="FW98" s="443" t="s">
        <v>2122</v>
      </c>
      <c r="FX98" s="443" t="s">
        <v>2122</v>
      </c>
      <c r="FY98" s="519">
        <f t="shared" si="221"/>
        <v>1</v>
      </c>
      <c r="FZ98" s="519">
        <f t="shared" si="221"/>
        <v>1</v>
      </c>
      <c r="GA98" s="443" t="s">
        <v>2122</v>
      </c>
      <c r="GB98" s="443" t="s">
        <v>2122</v>
      </c>
      <c r="GC98" s="443" t="s">
        <v>2122</v>
      </c>
      <c r="GD98" s="443" t="s">
        <v>2122</v>
      </c>
      <c r="GE98" s="443" t="s">
        <v>2122</v>
      </c>
      <c r="GF98" s="443" t="s">
        <v>2122</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9">
        <f t="shared" si="210"/>
        <v>1</v>
      </c>
      <c r="FA99" s="519">
        <f t="shared" ref="FA99:GF106" si="224">DQ99/BZ13</f>
        <v>1</v>
      </c>
      <c r="FB99" s="519">
        <f t="shared" si="224"/>
        <v>1</v>
      </c>
      <c r="FC99" s="519">
        <f t="shared" si="224"/>
        <v>1</v>
      </c>
      <c r="FD99" s="519">
        <f t="shared" si="224"/>
        <v>1</v>
      </c>
      <c r="FE99" s="519">
        <f t="shared" si="224"/>
        <v>1</v>
      </c>
      <c r="FF99" s="519">
        <f t="shared" si="224"/>
        <v>1</v>
      </c>
      <c r="FG99" s="519">
        <f t="shared" si="224"/>
        <v>1</v>
      </c>
      <c r="FH99" s="519">
        <f t="shared" si="224"/>
        <v>1</v>
      </c>
      <c r="FI99" s="519">
        <f t="shared" si="224"/>
        <v>1</v>
      </c>
      <c r="FJ99" s="519">
        <f t="shared" si="224"/>
        <v>1</v>
      </c>
      <c r="FK99" s="443" t="s">
        <v>2122</v>
      </c>
      <c r="FL99" s="519">
        <f t="shared" si="224"/>
        <v>1</v>
      </c>
      <c r="FM99" s="519">
        <f t="shared" si="224"/>
        <v>1</v>
      </c>
      <c r="FN99" s="519">
        <f t="shared" si="224"/>
        <v>1</v>
      </c>
      <c r="FO99" s="519">
        <f t="shared" si="224"/>
        <v>1</v>
      </c>
      <c r="FP99" s="519">
        <f t="shared" si="224"/>
        <v>1</v>
      </c>
      <c r="FQ99" s="519">
        <f t="shared" si="224"/>
        <v>1</v>
      </c>
      <c r="FR99" s="519">
        <f t="shared" si="224"/>
        <v>1</v>
      </c>
      <c r="FS99" s="519">
        <f t="shared" si="224"/>
        <v>1</v>
      </c>
      <c r="FT99" s="519">
        <f t="shared" si="224"/>
        <v>1</v>
      </c>
      <c r="FU99" s="519">
        <f t="shared" si="224"/>
        <v>1</v>
      </c>
      <c r="FV99" s="519">
        <f t="shared" si="224"/>
        <v>1</v>
      </c>
      <c r="FW99" s="519">
        <f t="shared" si="224"/>
        <v>1</v>
      </c>
      <c r="FX99" s="519">
        <f t="shared" si="224"/>
        <v>1</v>
      </c>
      <c r="FY99" s="519">
        <f t="shared" si="224"/>
        <v>1</v>
      </c>
      <c r="FZ99" s="519">
        <f t="shared" si="224"/>
        <v>1</v>
      </c>
      <c r="GA99" s="519">
        <f t="shared" si="224"/>
        <v>1</v>
      </c>
      <c r="GB99" s="519">
        <f t="shared" si="224"/>
        <v>1</v>
      </c>
      <c r="GC99" s="519">
        <f t="shared" si="224"/>
        <v>1</v>
      </c>
      <c r="GD99" s="519">
        <f t="shared" si="224"/>
        <v>1</v>
      </c>
      <c r="GE99" s="519">
        <f t="shared" si="224"/>
        <v>1</v>
      </c>
      <c r="GF99" s="519">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9">
        <f t="shared" si="210"/>
        <v>1</v>
      </c>
      <c r="FA100" s="519">
        <f t="shared" si="224"/>
        <v>1</v>
      </c>
      <c r="FB100" s="519">
        <f t="shared" si="224"/>
        <v>1</v>
      </c>
      <c r="FC100" s="519">
        <f t="shared" si="224"/>
        <v>1</v>
      </c>
      <c r="FD100" s="519">
        <f t="shared" si="224"/>
        <v>1</v>
      </c>
      <c r="FE100" s="519">
        <f t="shared" si="224"/>
        <v>1</v>
      </c>
      <c r="FF100" s="519">
        <f t="shared" si="224"/>
        <v>1</v>
      </c>
      <c r="FG100" s="519">
        <f t="shared" si="224"/>
        <v>1</v>
      </c>
      <c r="FH100" s="519">
        <f t="shared" si="224"/>
        <v>1</v>
      </c>
      <c r="FI100" s="519">
        <f t="shared" si="224"/>
        <v>1</v>
      </c>
      <c r="FJ100" s="519">
        <f t="shared" si="224"/>
        <v>1</v>
      </c>
      <c r="FK100" s="443" t="s">
        <v>2122</v>
      </c>
      <c r="FL100" s="519">
        <f t="shared" si="224"/>
        <v>1</v>
      </c>
      <c r="FM100" s="519">
        <f t="shared" si="224"/>
        <v>1</v>
      </c>
      <c r="FN100" s="519">
        <f t="shared" si="224"/>
        <v>1</v>
      </c>
      <c r="FO100" s="519">
        <f t="shared" si="224"/>
        <v>1</v>
      </c>
      <c r="FP100" s="519">
        <f t="shared" si="224"/>
        <v>1</v>
      </c>
      <c r="FQ100" s="519">
        <f t="shared" si="224"/>
        <v>1</v>
      </c>
      <c r="FR100" s="519">
        <f t="shared" si="224"/>
        <v>1</v>
      </c>
      <c r="FS100" s="519">
        <f t="shared" si="224"/>
        <v>1</v>
      </c>
      <c r="FT100" s="519">
        <f t="shared" si="224"/>
        <v>1</v>
      </c>
      <c r="FU100" s="519">
        <f t="shared" si="224"/>
        <v>1</v>
      </c>
      <c r="FV100" s="519">
        <f t="shared" si="224"/>
        <v>1</v>
      </c>
      <c r="FW100" s="519">
        <f t="shared" si="224"/>
        <v>1</v>
      </c>
      <c r="FX100" s="519">
        <f t="shared" si="224"/>
        <v>1</v>
      </c>
      <c r="FY100" s="519">
        <f t="shared" si="224"/>
        <v>1</v>
      </c>
      <c r="FZ100" s="519">
        <f t="shared" si="224"/>
        <v>1</v>
      </c>
      <c r="GA100" s="519">
        <f t="shared" si="224"/>
        <v>1</v>
      </c>
      <c r="GB100" s="519">
        <f t="shared" si="224"/>
        <v>1</v>
      </c>
      <c r="GC100" s="519">
        <f t="shared" si="224"/>
        <v>1</v>
      </c>
      <c r="GD100" s="519">
        <f t="shared" si="224"/>
        <v>1</v>
      </c>
      <c r="GE100" s="519">
        <f t="shared" si="224"/>
        <v>1</v>
      </c>
      <c r="GF100" s="519">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9">
        <f t="shared" si="210"/>
        <v>1</v>
      </c>
      <c r="FA101" s="519">
        <f t="shared" si="224"/>
        <v>1</v>
      </c>
      <c r="FB101" s="519">
        <f t="shared" si="224"/>
        <v>1</v>
      </c>
      <c r="FC101" s="519">
        <f t="shared" si="224"/>
        <v>1</v>
      </c>
      <c r="FD101" s="443" t="s">
        <v>2122</v>
      </c>
      <c r="FE101" s="519">
        <f t="shared" si="224"/>
        <v>1</v>
      </c>
      <c r="FF101" s="443" t="s">
        <v>2122</v>
      </c>
      <c r="FG101" s="519" t="e">
        <f t="shared" si="224"/>
        <v>#VALUE!</v>
      </c>
      <c r="FH101" s="519">
        <f t="shared" si="224"/>
        <v>1</v>
      </c>
      <c r="FI101" s="519">
        <f t="shared" si="224"/>
        <v>1</v>
      </c>
      <c r="FJ101" s="519">
        <f t="shared" si="224"/>
        <v>1</v>
      </c>
      <c r="FK101" s="443" t="s">
        <v>2122</v>
      </c>
      <c r="FL101" s="519">
        <f t="shared" si="224"/>
        <v>1</v>
      </c>
      <c r="FM101" s="519">
        <f t="shared" si="224"/>
        <v>1</v>
      </c>
      <c r="FN101" s="519">
        <f t="shared" si="224"/>
        <v>1</v>
      </c>
      <c r="FO101" s="443" t="s">
        <v>2122</v>
      </c>
      <c r="FP101" s="519">
        <f t="shared" si="224"/>
        <v>1</v>
      </c>
      <c r="FQ101" s="519">
        <f t="shared" si="224"/>
        <v>1</v>
      </c>
      <c r="FR101" s="519">
        <f t="shared" si="224"/>
        <v>1</v>
      </c>
      <c r="FS101" s="519">
        <f t="shared" si="224"/>
        <v>1</v>
      </c>
      <c r="FT101" s="519">
        <f t="shared" si="224"/>
        <v>1</v>
      </c>
      <c r="FU101" s="519">
        <f t="shared" si="224"/>
        <v>1</v>
      </c>
      <c r="FV101" s="519">
        <f t="shared" si="224"/>
        <v>1</v>
      </c>
      <c r="FW101" s="443" t="s">
        <v>2122</v>
      </c>
      <c r="FX101" s="443" t="s">
        <v>2122</v>
      </c>
      <c r="FY101" s="519">
        <f t="shared" si="224"/>
        <v>1</v>
      </c>
      <c r="FZ101" s="519">
        <f t="shared" si="224"/>
        <v>1</v>
      </c>
      <c r="GA101" s="443" t="s">
        <v>2122</v>
      </c>
      <c r="GB101" s="443" t="s">
        <v>2122</v>
      </c>
      <c r="GC101" s="443" t="s">
        <v>2122</v>
      </c>
      <c r="GD101" s="443" t="s">
        <v>2122</v>
      </c>
      <c r="GE101" s="443" t="s">
        <v>2122</v>
      </c>
      <c r="GF101" s="443" t="s">
        <v>2122</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9">
        <f t="shared" si="210"/>
        <v>1</v>
      </c>
      <c r="FA102" s="519">
        <f t="shared" si="224"/>
        <v>1</v>
      </c>
      <c r="FB102" s="519">
        <f t="shared" si="224"/>
        <v>1</v>
      </c>
      <c r="FC102" s="519">
        <f t="shared" si="224"/>
        <v>1</v>
      </c>
      <c r="FD102" s="519">
        <f t="shared" si="224"/>
        <v>1</v>
      </c>
      <c r="FE102" s="519">
        <f t="shared" si="224"/>
        <v>1</v>
      </c>
      <c r="FF102" s="519">
        <f t="shared" si="224"/>
        <v>1</v>
      </c>
      <c r="FG102" s="519">
        <f t="shared" si="224"/>
        <v>1</v>
      </c>
      <c r="FH102" s="519">
        <f t="shared" si="224"/>
        <v>1</v>
      </c>
      <c r="FI102" s="519">
        <f t="shared" si="224"/>
        <v>1</v>
      </c>
      <c r="FJ102" s="519">
        <f t="shared" si="224"/>
        <v>1</v>
      </c>
      <c r="FK102" s="443" t="s">
        <v>2122</v>
      </c>
      <c r="FL102" s="519">
        <f t="shared" si="224"/>
        <v>1</v>
      </c>
      <c r="FM102" s="519">
        <f t="shared" si="224"/>
        <v>1</v>
      </c>
      <c r="FN102" s="519">
        <f t="shared" si="224"/>
        <v>1</v>
      </c>
      <c r="FO102" s="519">
        <f t="shared" si="224"/>
        <v>1</v>
      </c>
      <c r="FP102" s="519">
        <f t="shared" si="224"/>
        <v>1</v>
      </c>
      <c r="FQ102" s="519">
        <f t="shared" si="224"/>
        <v>1</v>
      </c>
      <c r="FR102" s="519">
        <f t="shared" si="224"/>
        <v>1</v>
      </c>
      <c r="FS102" s="519">
        <f t="shared" si="224"/>
        <v>1</v>
      </c>
      <c r="FT102" s="519">
        <f t="shared" si="224"/>
        <v>1</v>
      </c>
      <c r="FU102" s="519">
        <f t="shared" si="224"/>
        <v>1</v>
      </c>
      <c r="FV102" s="519">
        <f t="shared" si="224"/>
        <v>1</v>
      </c>
      <c r="FW102" s="519">
        <f t="shared" si="224"/>
        <v>1</v>
      </c>
      <c r="FX102" s="519">
        <f t="shared" si="224"/>
        <v>1</v>
      </c>
      <c r="FY102" s="519">
        <f t="shared" si="224"/>
        <v>1</v>
      </c>
      <c r="FZ102" s="519">
        <f t="shared" si="224"/>
        <v>1</v>
      </c>
      <c r="GA102" s="519">
        <f t="shared" si="224"/>
        <v>1</v>
      </c>
      <c r="GB102" s="519">
        <f t="shared" si="224"/>
        <v>1</v>
      </c>
      <c r="GC102" s="519">
        <f t="shared" si="224"/>
        <v>1</v>
      </c>
      <c r="GD102" s="519">
        <f t="shared" si="224"/>
        <v>1</v>
      </c>
      <c r="GE102" s="519">
        <f t="shared" si="224"/>
        <v>1</v>
      </c>
      <c r="GF102" s="519">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9">
        <f t="shared" si="210"/>
        <v>1</v>
      </c>
      <c r="FA103" s="519">
        <f t="shared" si="224"/>
        <v>1</v>
      </c>
      <c r="FB103" s="519">
        <f t="shared" si="224"/>
        <v>1</v>
      </c>
      <c r="FC103" s="519">
        <f t="shared" si="224"/>
        <v>1</v>
      </c>
      <c r="FD103" s="519">
        <f t="shared" si="224"/>
        <v>1</v>
      </c>
      <c r="FE103" s="519">
        <f t="shared" si="224"/>
        <v>1</v>
      </c>
      <c r="FF103" s="519">
        <f t="shared" si="224"/>
        <v>1</v>
      </c>
      <c r="FG103" s="519">
        <f t="shared" si="224"/>
        <v>1</v>
      </c>
      <c r="FH103" s="519">
        <f t="shared" si="224"/>
        <v>1</v>
      </c>
      <c r="FI103" s="519">
        <f t="shared" si="224"/>
        <v>1</v>
      </c>
      <c r="FJ103" s="519">
        <f t="shared" si="224"/>
        <v>1</v>
      </c>
      <c r="FK103" s="443" t="s">
        <v>2122</v>
      </c>
      <c r="FL103" s="519">
        <f t="shared" si="224"/>
        <v>1</v>
      </c>
      <c r="FM103" s="519">
        <f t="shared" si="224"/>
        <v>1</v>
      </c>
      <c r="FN103" s="519">
        <f t="shared" si="224"/>
        <v>1</v>
      </c>
      <c r="FO103" s="519">
        <f t="shared" si="224"/>
        <v>1</v>
      </c>
      <c r="FP103" s="519">
        <f t="shared" si="224"/>
        <v>1</v>
      </c>
      <c r="FQ103" s="519">
        <f t="shared" si="224"/>
        <v>1</v>
      </c>
      <c r="FR103" s="519">
        <f t="shared" si="224"/>
        <v>1</v>
      </c>
      <c r="FS103" s="519">
        <f t="shared" si="224"/>
        <v>1</v>
      </c>
      <c r="FT103" s="519">
        <f t="shared" si="224"/>
        <v>1</v>
      </c>
      <c r="FU103" s="519">
        <f t="shared" si="224"/>
        <v>1</v>
      </c>
      <c r="FV103" s="519">
        <f t="shared" si="224"/>
        <v>1</v>
      </c>
      <c r="FW103" s="519">
        <f t="shared" si="224"/>
        <v>1</v>
      </c>
      <c r="FX103" s="519">
        <f t="shared" si="224"/>
        <v>1</v>
      </c>
      <c r="FY103" s="519">
        <f t="shared" si="224"/>
        <v>1</v>
      </c>
      <c r="FZ103" s="519">
        <f t="shared" si="224"/>
        <v>1</v>
      </c>
      <c r="GA103" s="519">
        <f t="shared" si="224"/>
        <v>1</v>
      </c>
      <c r="GB103" s="519">
        <f t="shared" si="224"/>
        <v>1</v>
      </c>
      <c r="GC103" s="519">
        <f t="shared" si="224"/>
        <v>1</v>
      </c>
      <c r="GD103" s="519">
        <f t="shared" si="224"/>
        <v>1</v>
      </c>
      <c r="GE103" s="519">
        <f t="shared" si="224"/>
        <v>1</v>
      </c>
      <c r="GF103" s="519">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9">
        <f t="shared" si="210"/>
        <v>1</v>
      </c>
      <c r="FA104" s="519">
        <f t="shared" si="224"/>
        <v>1</v>
      </c>
      <c r="FB104" s="519">
        <f t="shared" si="224"/>
        <v>1</v>
      </c>
      <c r="FC104" s="519">
        <f t="shared" si="224"/>
        <v>1</v>
      </c>
      <c r="FD104" s="443" t="s">
        <v>2122</v>
      </c>
      <c r="FE104" s="519">
        <f t="shared" si="224"/>
        <v>1</v>
      </c>
      <c r="FF104" s="443" t="s">
        <v>2122</v>
      </c>
      <c r="FG104" s="519" t="e">
        <f t="shared" si="224"/>
        <v>#VALUE!</v>
      </c>
      <c r="FH104" s="519">
        <f t="shared" si="224"/>
        <v>1</v>
      </c>
      <c r="FI104" s="519">
        <f t="shared" si="224"/>
        <v>1</v>
      </c>
      <c r="FJ104" s="519">
        <f t="shared" si="224"/>
        <v>1</v>
      </c>
      <c r="FK104" s="443" t="s">
        <v>2122</v>
      </c>
      <c r="FL104" s="519">
        <f t="shared" si="224"/>
        <v>1</v>
      </c>
      <c r="FM104" s="519">
        <f t="shared" si="224"/>
        <v>1</v>
      </c>
      <c r="FN104" s="519">
        <f t="shared" si="224"/>
        <v>1</v>
      </c>
      <c r="FO104" s="443" t="s">
        <v>2122</v>
      </c>
      <c r="FP104" s="519">
        <f t="shared" si="224"/>
        <v>1</v>
      </c>
      <c r="FQ104" s="519">
        <f t="shared" si="224"/>
        <v>1</v>
      </c>
      <c r="FR104" s="519">
        <f t="shared" si="224"/>
        <v>1</v>
      </c>
      <c r="FS104" s="519">
        <f t="shared" si="224"/>
        <v>1</v>
      </c>
      <c r="FT104" s="519">
        <f t="shared" si="224"/>
        <v>1</v>
      </c>
      <c r="FU104" s="519">
        <f t="shared" si="224"/>
        <v>1</v>
      </c>
      <c r="FV104" s="519">
        <f t="shared" si="224"/>
        <v>1</v>
      </c>
      <c r="FW104" s="443" t="s">
        <v>2122</v>
      </c>
      <c r="FX104" s="443" t="s">
        <v>2122</v>
      </c>
      <c r="FY104" s="519">
        <f t="shared" si="224"/>
        <v>1</v>
      </c>
      <c r="FZ104" s="519">
        <f t="shared" si="224"/>
        <v>1</v>
      </c>
      <c r="GA104" s="443" t="s">
        <v>2122</v>
      </c>
      <c r="GB104" s="443" t="s">
        <v>2122</v>
      </c>
      <c r="GC104" s="443" t="s">
        <v>2122</v>
      </c>
      <c r="GD104" s="443" t="s">
        <v>2122</v>
      </c>
      <c r="GE104" s="443" t="s">
        <v>2122</v>
      </c>
      <c r="GF104" s="443" t="s">
        <v>2122</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9">
        <f t="shared" si="210"/>
        <v>1</v>
      </c>
      <c r="FA105" s="519">
        <f t="shared" si="224"/>
        <v>1</v>
      </c>
      <c r="FB105" s="519">
        <f t="shared" si="224"/>
        <v>1</v>
      </c>
      <c r="FC105" s="519">
        <f t="shared" si="224"/>
        <v>1</v>
      </c>
      <c r="FD105" s="519">
        <f t="shared" si="224"/>
        <v>1</v>
      </c>
      <c r="FE105" s="519">
        <f t="shared" si="224"/>
        <v>1</v>
      </c>
      <c r="FF105" s="519">
        <f t="shared" si="224"/>
        <v>1</v>
      </c>
      <c r="FG105" s="519">
        <f t="shared" si="224"/>
        <v>1</v>
      </c>
      <c r="FH105" s="519">
        <f t="shared" si="224"/>
        <v>1</v>
      </c>
      <c r="FI105" s="519">
        <f t="shared" si="224"/>
        <v>1</v>
      </c>
      <c r="FJ105" s="519">
        <f t="shared" si="224"/>
        <v>1</v>
      </c>
      <c r="FK105" s="443" t="s">
        <v>2122</v>
      </c>
      <c r="FL105" s="519">
        <f t="shared" si="224"/>
        <v>1</v>
      </c>
      <c r="FM105" s="519">
        <f t="shared" si="224"/>
        <v>1</v>
      </c>
      <c r="FN105" s="519">
        <f t="shared" si="224"/>
        <v>1</v>
      </c>
      <c r="FO105" s="519">
        <f t="shared" si="224"/>
        <v>1</v>
      </c>
      <c r="FP105" s="519">
        <f t="shared" si="224"/>
        <v>1</v>
      </c>
      <c r="FQ105" s="519">
        <f t="shared" si="224"/>
        <v>1</v>
      </c>
      <c r="FR105" s="519">
        <f t="shared" si="224"/>
        <v>1</v>
      </c>
      <c r="FS105" s="519">
        <f t="shared" si="224"/>
        <v>1</v>
      </c>
      <c r="FT105" s="519">
        <f t="shared" si="224"/>
        <v>1</v>
      </c>
      <c r="FU105" s="519">
        <f t="shared" si="224"/>
        <v>1</v>
      </c>
      <c r="FV105" s="519">
        <f t="shared" si="224"/>
        <v>1</v>
      </c>
      <c r="FW105" s="519">
        <f t="shared" si="224"/>
        <v>1</v>
      </c>
      <c r="FX105" s="519">
        <f t="shared" si="224"/>
        <v>1</v>
      </c>
      <c r="FY105" s="519">
        <f t="shared" si="224"/>
        <v>1</v>
      </c>
      <c r="FZ105" s="519">
        <f t="shared" si="224"/>
        <v>1</v>
      </c>
      <c r="GA105" s="519">
        <f t="shared" si="224"/>
        <v>1</v>
      </c>
      <c r="GB105" s="519">
        <f t="shared" si="224"/>
        <v>1</v>
      </c>
      <c r="GC105" s="519">
        <f t="shared" si="224"/>
        <v>1</v>
      </c>
      <c r="GD105" s="519">
        <f t="shared" si="224"/>
        <v>1</v>
      </c>
      <c r="GE105" s="519">
        <f t="shared" si="224"/>
        <v>1</v>
      </c>
      <c r="GF105" s="519">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9">
        <f t="shared" si="210"/>
        <v>1</v>
      </c>
      <c r="FA106" s="519">
        <f t="shared" si="224"/>
        <v>1</v>
      </c>
      <c r="FB106" s="519">
        <f t="shared" si="224"/>
        <v>1</v>
      </c>
      <c r="FC106" s="519">
        <f t="shared" si="224"/>
        <v>1</v>
      </c>
      <c r="FD106" s="519">
        <f t="shared" si="224"/>
        <v>1</v>
      </c>
      <c r="FE106" s="519">
        <f t="shared" si="224"/>
        <v>1</v>
      </c>
      <c r="FF106" s="519">
        <f t="shared" si="224"/>
        <v>1</v>
      </c>
      <c r="FG106" s="519">
        <f t="shared" si="224"/>
        <v>1</v>
      </c>
      <c r="FH106" s="519">
        <f t="shared" si="224"/>
        <v>1</v>
      </c>
      <c r="FI106" s="519">
        <f t="shared" si="224"/>
        <v>1</v>
      </c>
      <c r="FJ106" s="519">
        <f t="shared" si="224"/>
        <v>1</v>
      </c>
      <c r="FK106" s="443" t="s">
        <v>2122</v>
      </c>
      <c r="FL106" s="519">
        <f t="shared" si="224"/>
        <v>1</v>
      </c>
      <c r="FM106" s="519">
        <f t="shared" si="224"/>
        <v>1</v>
      </c>
      <c r="FN106" s="519">
        <f t="shared" si="224"/>
        <v>1</v>
      </c>
      <c r="FO106" s="519">
        <f t="shared" si="224"/>
        <v>1</v>
      </c>
      <c r="FP106" s="519">
        <f t="shared" si="224"/>
        <v>1</v>
      </c>
      <c r="FQ106" s="519">
        <f t="shared" si="224"/>
        <v>1</v>
      </c>
      <c r="FR106" s="519">
        <f t="shared" si="224"/>
        <v>1</v>
      </c>
      <c r="FS106" s="519">
        <f t="shared" si="224"/>
        <v>1</v>
      </c>
      <c r="FT106" s="519">
        <f t="shared" si="224"/>
        <v>1</v>
      </c>
      <c r="FU106" s="519">
        <f t="shared" si="224"/>
        <v>1</v>
      </c>
      <c r="FV106" s="519">
        <f t="shared" si="224"/>
        <v>1</v>
      </c>
      <c r="FW106" s="519">
        <f t="shared" si="224"/>
        <v>1</v>
      </c>
      <c r="FX106" s="519">
        <f t="shared" si="224"/>
        <v>1</v>
      </c>
      <c r="FY106" s="519">
        <f t="shared" si="224"/>
        <v>1</v>
      </c>
      <c r="FZ106" s="519">
        <f t="shared" si="224"/>
        <v>1</v>
      </c>
      <c r="GA106" s="519">
        <f t="shared" si="224"/>
        <v>1</v>
      </c>
      <c r="GB106" s="519">
        <f t="shared" si="224"/>
        <v>1</v>
      </c>
      <c r="GC106" s="519">
        <f t="shared" si="224"/>
        <v>1</v>
      </c>
      <c r="GD106" s="519">
        <f t="shared" si="224"/>
        <v>1</v>
      </c>
      <c r="GE106" s="519">
        <f t="shared" si="224"/>
        <v>1</v>
      </c>
      <c r="GF106" s="519">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53</vt:i4>
      </vt:variant>
    </vt:vector>
  </HeadingPairs>
  <TitlesOfParts>
    <vt:vector size="62" baseType="lpstr">
      <vt:lpstr>提出先・注意事項</vt:lpstr>
      <vt:lpstr>基本情報入力シート</vt:lpstr>
      <vt:lpstr>別紙様式3-2（４・５月）</vt:lpstr>
      <vt:lpstr>別紙様式3-3（６月以降分）</vt:lpstr>
      <vt:lpstr>別紙様式3-1</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2025-07-09T06:40:56Z</dcterms:modified>
</cp:coreProperties>
</file>