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C:\Users\kt56522\Downloads\"/>
    </mc:Choice>
  </mc:AlternateContent>
  <xr:revisionPtr revIDLastSave="0" documentId="13_ncr:1_{AC6F3995-DD0C-45DC-A695-C2856B20E890}" xr6:coauthVersionLast="47" xr6:coauthVersionMax="47" xr10:uidLastSave="{00000000-0000-0000-0000-000000000000}"/>
  <bookViews>
    <workbookView xWindow="-108" yWindow="-108" windowWidth="23256" windowHeight="12576"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<sst xmlns="http://schemas.openxmlformats.org/spreadsheetml/2006/main" count="6514" uniqueCount="2397">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</sst>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0" borderId="139" xfId="0" applyFont="1" applyBorder="1" applyAlignment="1">
      <alignment horizontal="center" vertical="center" shrinkToFi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4287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2608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695640"/>
              <a:ext cx="179070" cy="2133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75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62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10534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42300"/>
              <a:ext cx="179070"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6990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6362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2608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30480</xdr:rowOff>
        </xdr:from>
        <xdr:to>
          <xdr:col>6</xdr:col>
          <xdr:colOff>0</xdr:colOff>
          <xdr:row>166</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68189" y="4240530"/>
              <a:ext cx="300994" cy="40767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58665" y="4794885"/>
              <a:ext cx="300990" cy="714375"/>
              <a:chOff x="4470327" y="4496270"/>
              <a:chExt cx="301792" cy="780086"/>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58666" y="5655942"/>
              <a:ext cx="300996" cy="695326"/>
              <a:chOff x="4540192" y="5456625"/>
              <a:chExt cx="308373" cy="759869"/>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15025" y="9033515"/>
              <a:ext cx="300990" cy="375280"/>
              <a:chOff x="5753695" y="8927991"/>
              <a:chExt cx="301792" cy="494744"/>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58666" y="6517005"/>
              <a:ext cx="300996" cy="683895"/>
              <a:chOff x="4540192" y="6438959"/>
              <a:chExt cx="308373" cy="779248"/>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15019" y="8168645"/>
              <a:ext cx="224793" cy="695325"/>
              <a:chOff x="5754609" y="8167918"/>
              <a:chExt cx="225534" cy="793302"/>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15022" y="4223384"/>
              <a:ext cx="300990" cy="424901"/>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15056" y="5655945"/>
              <a:ext cx="30099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58697" y="7336134"/>
              <a:ext cx="224791" cy="714472"/>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568183" y="8164829"/>
              <a:ext cx="196215" cy="741051"/>
              <a:chOff x="4529954" y="8163160"/>
              <a:chExt cx="208417" cy="748001"/>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24549" y="7324718"/>
              <a:ext cx="300996" cy="716284"/>
              <a:chOff x="5801279" y="7286482"/>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15056" y="4804410"/>
              <a:ext cx="30099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15056" y="6517005"/>
              <a:ext cx="300990" cy="683895"/>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68189" y="4240530"/>
              <a:ext cx="300994" cy="40767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58665" y="4794885"/>
              <a:ext cx="300990" cy="714375"/>
              <a:chOff x="4470327" y="4496270"/>
              <a:chExt cx="301792" cy="780086"/>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58666" y="5655942"/>
              <a:ext cx="300996" cy="695326"/>
              <a:chOff x="4540192" y="5456625"/>
              <a:chExt cx="308373" cy="759869"/>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15025" y="9033515"/>
              <a:ext cx="300990" cy="375280"/>
              <a:chOff x="5753695" y="8927991"/>
              <a:chExt cx="301792" cy="494744"/>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58666" y="6517005"/>
              <a:ext cx="300996" cy="683895"/>
              <a:chOff x="4540192" y="6438959"/>
              <a:chExt cx="308373" cy="779248"/>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15019" y="8168645"/>
              <a:ext cx="224793" cy="695325"/>
              <a:chOff x="5754609" y="8167918"/>
              <a:chExt cx="225534" cy="793302"/>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15022" y="4223384"/>
              <a:ext cx="300990" cy="424901"/>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15056" y="5655945"/>
              <a:ext cx="30099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58697" y="7336134"/>
              <a:ext cx="224791" cy="714472"/>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568183" y="8164829"/>
              <a:ext cx="196215" cy="741051"/>
              <a:chOff x="4529954" y="8163160"/>
              <a:chExt cx="208417" cy="748001"/>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24549" y="7324718"/>
              <a:ext cx="300996" cy="716284"/>
              <a:chOff x="5801279" y="7286482"/>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15056" y="4804410"/>
              <a:ext cx="30099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15056" y="6517005"/>
              <a:ext cx="300990" cy="683895"/>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77715" y="4240530"/>
              <a:ext cx="300990" cy="403860"/>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68190" y="4794885"/>
              <a:ext cx="300990" cy="716280"/>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68190" y="5655943"/>
              <a:ext cx="300990" cy="698090"/>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24550" y="56559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24550" y="9036467"/>
              <a:ext cx="300990" cy="37528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68190" y="6517005"/>
              <a:ext cx="30099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66050" y="816969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27321" y="42214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25204" y="47913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22464" y="6512339"/>
          <a:ext cx="300990" cy="69304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28174" y="8169365"/>
              <a:ext cx="216767" cy="69459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68190" y="816864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24550" y="42214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24550" y="48013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24550" y="56559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24550" y="6517005"/>
          <a:ext cx="300990" cy="68389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66161" y="733808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66168" y="733621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24550" y="816864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76871" y="8167707"/>
              <a:ext cx="196438" cy="742817"/>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32942" y="7328875"/>
              <a:ext cx="300992" cy="712885"/>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02428" y="249084"/>
          <a:ext cx="9140702" cy="322278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24550" y="48044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24550" y="6517005"/>
              <a:ext cx="300990" cy="68389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77715" y="4240530"/>
              <a:ext cx="300990" cy="407670"/>
              <a:chOff x="4501773" y="3772537"/>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68190" y="4794885"/>
              <a:ext cx="300990" cy="714375"/>
              <a:chOff x="4479758" y="4496256"/>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68190" y="5655943"/>
              <a:ext cx="300990" cy="698090"/>
              <a:chOff x="4549825" y="5456613"/>
              <a:chExt cx="308371" cy="76287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24550" y="9036467"/>
              <a:ext cx="300990" cy="375285"/>
              <a:chOff x="5763126" y="8931904"/>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68190" y="6517005"/>
              <a:ext cx="300990" cy="683895"/>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28174" y="8169365"/>
              <a:ext cx="216767" cy="694590"/>
              <a:chOff x="5767601" y="8168745"/>
              <a:chExt cx="21760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24550" y="4221480"/>
              <a:ext cx="300990" cy="42672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24550" y="5655945"/>
              <a:ext cx="30099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66168" y="7334306"/>
              <a:ext cx="229138" cy="716619"/>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576871" y="8167707"/>
              <a:ext cx="196438" cy="742817"/>
              <a:chOff x="4538985" y="8166031"/>
              <a:chExt cx="208649" cy="74978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32942" y="7328875"/>
              <a:ext cx="300992" cy="712885"/>
              <a:chOff x="5809589" y="729061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39513" y="325284"/>
          <a:ext cx="9146417"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24550" y="4804410"/>
              <a:ext cx="30099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24550" y="6517005"/>
              <a:ext cx="300990" cy="68389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77715" y="4278630"/>
              <a:ext cx="300990" cy="407670"/>
              <a:chOff x="4501773" y="3772537"/>
              <a:chExt cx="303832" cy="486914"/>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68190" y="4832985"/>
              <a:ext cx="300990" cy="714375"/>
              <a:chOff x="4479758" y="4496256"/>
              <a:chExt cx="301792" cy="780101"/>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68190" y="5694043"/>
              <a:ext cx="300990" cy="698090"/>
              <a:chOff x="4549825" y="5456613"/>
              <a:chExt cx="308371" cy="762871"/>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24550" y="56940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24550" y="9074567"/>
              <a:ext cx="300990" cy="375285"/>
              <a:chOff x="5763126" y="8931904"/>
              <a:chExt cx="301792" cy="494794"/>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68190" y="6555105"/>
              <a:ext cx="300990" cy="683895"/>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66050" y="82077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27321" y="42595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25204" y="48294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22464" y="65504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28174" y="8207465"/>
              <a:ext cx="216767" cy="694590"/>
              <a:chOff x="5767601" y="8168745"/>
              <a:chExt cx="217604" cy="79244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68190" y="82067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24550" y="4259580"/>
              <a:ext cx="300990" cy="42672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24550" y="48394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24550" y="5694045"/>
              <a:ext cx="30099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24550" y="65551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66161" y="73723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66168" y="7372406"/>
              <a:ext cx="229138" cy="716619"/>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24550" y="82067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68190" y="82067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576871" y="8205807"/>
              <a:ext cx="196438" cy="742817"/>
              <a:chOff x="4538985" y="8166031"/>
              <a:chExt cx="208649" cy="749787"/>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32942" y="7366975"/>
              <a:ext cx="300992" cy="712885"/>
              <a:chOff x="5809589" y="7290612"/>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02428" y="249084"/>
          <a:ext cx="9140702" cy="326088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24550" y="4842510"/>
              <a:ext cx="30099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24550" y="6555105"/>
              <a:ext cx="300990" cy="683895"/>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77715" y="4240530"/>
              <a:ext cx="300990" cy="407670"/>
              <a:chOff x="4501773" y="3772537"/>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68190" y="4794885"/>
              <a:ext cx="300990" cy="714375"/>
              <a:chOff x="4479758" y="4496256"/>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68190" y="5655943"/>
              <a:ext cx="300990" cy="698090"/>
              <a:chOff x="4549825" y="5456613"/>
              <a:chExt cx="308371" cy="76287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24550" y="9036467"/>
              <a:ext cx="300990" cy="375285"/>
              <a:chOff x="5763126" y="8931904"/>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68190" y="6517005"/>
              <a:ext cx="300990" cy="683895"/>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28174" y="8169365"/>
              <a:ext cx="216767" cy="694590"/>
              <a:chOff x="5767601" y="8168745"/>
              <a:chExt cx="21760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24550" y="4221480"/>
              <a:ext cx="300990" cy="42672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24550" y="5655945"/>
              <a:ext cx="30099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66168" y="7334306"/>
              <a:ext cx="229138" cy="716619"/>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576871" y="8167707"/>
              <a:ext cx="196438" cy="742817"/>
              <a:chOff x="4538985" y="8166031"/>
              <a:chExt cx="208649" cy="74978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32942" y="7328875"/>
              <a:ext cx="300992" cy="712885"/>
              <a:chOff x="5809589" y="729061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24550" y="4804410"/>
              <a:ext cx="30099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24550" y="6517005"/>
              <a:ext cx="300990" cy="683895"/>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68189" y="4240530"/>
              <a:ext cx="300994" cy="40767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58665" y="4794885"/>
              <a:ext cx="300990" cy="714375"/>
              <a:chOff x="4470327" y="4496270"/>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58666" y="5655942"/>
              <a:ext cx="300996" cy="695326"/>
              <a:chOff x="4540192" y="5456625"/>
              <a:chExt cx="308373" cy="759869"/>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15025" y="9033515"/>
              <a:ext cx="300990" cy="375280"/>
              <a:chOff x="5753695" y="8927991"/>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58666" y="6517005"/>
              <a:ext cx="300996" cy="683895"/>
              <a:chOff x="4540192" y="6438959"/>
              <a:chExt cx="308373"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15019" y="8168645"/>
              <a:ext cx="224793" cy="695325"/>
              <a:chOff x="5754609" y="8167918"/>
              <a:chExt cx="225534"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15022" y="4223384"/>
              <a:ext cx="300990" cy="42490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15056" y="5655945"/>
              <a:ext cx="30099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58697" y="7336134"/>
              <a:ext cx="224791" cy="71447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568183" y="8164829"/>
              <a:ext cx="196215" cy="741051"/>
              <a:chOff x="4529954" y="8163160"/>
              <a:chExt cx="208417" cy="74800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24549" y="7324718"/>
              <a:ext cx="300996" cy="716284"/>
              <a:chOff x="5801279" y="728648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15056" y="4804410"/>
              <a:ext cx="30099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15056" y="6517005"/>
              <a:ext cx="300990" cy="683895"/>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68189" y="4240530"/>
              <a:ext cx="300994" cy="40767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58665" y="4794885"/>
              <a:ext cx="300990" cy="714375"/>
              <a:chOff x="4470327" y="4496270"/>
              <a:chExt cx="301792" cy="78008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58666" y="5655942"/>
              <a:ext cx="300996" cy="695326"/>
              <a:chOff x="4540192" y="5456625"/>
              <a:chExt cx="308373" cy="75986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15025" y="9033515"/>
              <a:ext cx="300990" cy="375280"/>
              <a:chOff x="5753695" y="8927991"/>
              <a:chExt cx="301792" cy="49474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58666" y="6517005"/>
              <a:ext cx="300996" cy="683895"/>
              <a:chOff x="4540192" y="6438959"/>
              <a:chExt cx="308373" cy="779248"/>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15019" y="8168645"/>
              <a:ext cx="224793" cy="695325"/>
              <a:chOff x="5754609" y="8167918"/>
              <a:chExt cx="225534" cy="793302"/>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15022" y="4223384"/>
              <a:ext cx="300990" cy="424901"/>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15056" y="5655945"/>
              <a:ext cx="30099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58697" y="7336134"/>
              <a:ext cx="224791" cy="714472"/>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568183" y="8164829"/>
              <a:ext cx="196215" cy="741051"/>
              <a:chOff x="4529954" y="8163160"/>
              <a:chExt cx="208417" cy="74800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24549" y="7324718"/>
              <a:ext cx="300996" cy="716284"/>
              <a:chOff x="5801279" y="7286482"/>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15056" y="4804410"/>
              <a:ext cx="30099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15056" y="6517005"/>
              <a:ext cx="300990" cy="683895"/>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68189" y="4240530"/>
              <a:ext cx="300994" cy="40767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58665" y="4794885"/>
              <a:ext cx="300990" cy="714375"/>
              <a:chOff x="4470327" y="4496270"/>
              <a:chExt cx="301792" cy="780086"/>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58666" y="5655942"/>
              <a:ext cx="300996" cy="695326"/>
              <a:chOff x="4540192" y="5456625"/>
              <a:chExt cx="308373" cy="759869"/>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15025" y="9033515"/>
              <a:ext cx="300990" cy="375280"/>
              <a:chOff x="5753695" y="8927991"/>
              <a:chExt cx="301792" cy="494744"/>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58666" y="6517005"/>
              <a:ext cx="300996" cy="683895"/>
              <a:chOff x="4540192" y="6438959"/>
              <a:chExt cx="308373" cy="779248"/>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15019" y="8168645"/>
              <a:ext cx="224793" cy="695325"/>
              <a:chOff x="5754609" y="8167918"/>
              <a:chExt cx="225534" cy="793302"/>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15022" y="4223384"/>
              <a:ext cx="300990" cy="424901"/>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15056" y="5655945"/>
              <a:ext cx="30099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58697" y="7336134"/>
              <a:ext cx="224791" cy="714472"/>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568183" y="8164829"/>
              <a:ext cx="196215" cy="741051"/>
              <a:chOff x="4529954" y="8163160"/>
              <a:chExt cx="208417" cy="748001"/>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24549" y="7324718"/>
              <a:ext cx="300996" cy="716284"/>
              <a:chOff x="5801279" y="7286482"/>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15056" y="4804410"/>
              <a:ext cx="30099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15056" y="6517005"/>
              <a:ext cx="300990" cy="683895"/>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8189" y="4240530"/>
              <a:ext cx="300994" cy="40767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8665" y="4794885"/>
              <a:ext cx="300990" cy="714375"/>
              <a:chOff x="4470327" y="4496270"/>
              <a:chExt cx="301792" cy="780086"/>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8666" y="5655942"/>
              <a:ext cx="300996" cy="695326"/>
              <a:chOff x="4540192" y="5456625"/>
              <a:chExt cx="308373" cy="759869"/>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15025" y="9033515"/>
              <a:ext cx="300990" cy="375280"/>
              <a:chOff x="5753695" y="8927991"/>
              <a:chExt cx="301792" cy="494744"/>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8666" y="6517005"/>
              <a:ext cx="300996" cy="683895"/>
              <a:chOff x="4540192" y="6438959"/>
              <a:chExt cx="308373" cy="779248"/>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15019" y="8168645"/>
              <a:ext cx="224793" cy="695325"/>
              <a:chOff x="5754609" y="8167918"/>
              <a:chExt cx="225534" cy="793302"/>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15022" y="4223384"/>
              <a:ext cx="300990" cy="424901"/>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15056" y="5655945"/>
              <a:ext cx="30099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58697" y="7336134"/>
              <a:ext cx="224791" cy="714472"/>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568183" y="8164829"/>
              <a:ext cx="196215" cy="741051"/>
              <a:chOff x="4529954" y="8163160"/>
              <a:chExt cx="208417" cy="748001"/>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24549" y="7324718"/>
              <a:ext cx="300996" cy="716284"/>
              <a:chOff x="5801279" y="7286482"/>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15056" y="4804410"/>
              <a:ext cx="30099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15056" y="6517005"/>
              <a:ext cx="300990" cy="683895"/>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topLeftCell="A2" zoomScale="120" zoomScaleNormal="120" zoomScaleSheetLayoutView="120" zoomScalePageLayoutView="64" workbookViewId="0">
      <selection activeCell="A2" sqref="A2"/>
    </sheetView>
  </sheetViews>
  <sheetFormatPr defaultColWidth="9" defaultRowHeight="13.2"/>
  <cols>
    <col min="1" max="1" width="2.09765625" style="157" customWidth="1"/>
    <col min="2" max="2" width="3.09765625" style="157" customWidth="1"/>
    <col min="3" max="7" width="2.59765625" style="157" customWidth="1"/>
    <col min="8" max="27" width="2.5" style="157" customWidth="1"/>
    <col min="28" max="28" width="3.5" style="157" customWidth="1"/>
    <col min="29" max="36" width="2.5" style="157" customWidth="1"/>
    <col min="37" max="37" width="2.8984375" style="157" customWidth="1"/>
    <col min="38" max="38" width="2.5" style="157" customWidth="1"/>
    <col min="39" max="39" width="6.8984375" style="157" customWidth="1"/>
    <col min="40" max="43" width="5.3984375" style="157" customWidth="1"/>
    <col min="44" max="44" width="7.3984375" style="157" customWidth="1"/>
    <col min="45" max="52" width="5.3984375" style="157" customWidth="1"/>
    <col min="53" max="55" width="5.5" style="157" customWidth="1"/>
    <col min="56" max="56" width="5.8984375" style="157" customWidth="1"/>
    <col min="57" max="57" width="6" style="157" customWidth="1"/>
    <col min="58" max="58" width="5.59765625" style="157" customWidth="1"/>
    <col min="59" max="67" width="4.097656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4">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3.8"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8"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8"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3.8"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30480</xdr:rowOff>
                  </from>
                  <to>
                    <xdr:col>6</xdr:col>
                    <xdr:colOff>0</xdr:colOff>
                    <xdr:row>166</xdr:row>
                    <xdr:rowOff>251460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A32"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SUM(事業所個票９!BU51)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121920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A34"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49" t="s">
        <v>2333</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121920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2"/>
  <cols>
    <col min="1" max="1" width="42.69921875" style="448" customWidth="1"/>
    <col min="2" max="28" width="6.69921875" style="448" customWidth="1"/>
    <col min="29" max="29" width="12" style="448" customWidth="1"/>
    <col min="30" max="30" width="8" style="448" customWidth="1"/>
    <col min="31" max="31" width="46.3984375" style="448" customWidth="1"/>
    <col min="32" max="32" width="26.8984375" style="448" customWidth="1"/>
    <col min="33" max="33" width="9.09765625" style="448" customWidth="1"/>
    <col min="34" max="34" width="38.3984375" style="448" customWidth="1"/>
    <col min="35" max="35" width="38.59765625" style="448" customWidth="1"/>
    <col min="36" max="36" width="9" style="448"/>
    <col min="37" max="37" width="16.69921875" style="448" customWidth="1"/>
    <col min="38" max="42" width="9" style="448"/>
    <col min="43" max="43" width="48.5" style="448" customWidth="1"/>
    <col min="44" max="44" width="104.3984375" style="448" customWidth="1"/>
    <col min="45" max="16384" width="9" style="448"/>
  </cols>
  <sheetData>
    <row r="1" spans="1:44" ht="13.8" thickBot="1">
      <c r="A1" s="447" t="s">
        <v>218</v>
      </c>
      <c r="B1" s="447"/>
      <c r="C1" s="447"/>
      <c r="D1" s="447"/>
      <c r="E1" s="447"/>
      <c r="AD1" s="449"/>
      <c r="AE1" s="447" t="s">
        <v>2109</v>
      </c>
      <c r="AH1" s="448" t="s">
        <v>219</v>
      </c>
      <c r="AK1" s="448" t="s">
        <v>220</v>
      </c>
      <c r="AM1" s="450" t="s">
        <v>221</v>
      </c>
      <c r="AO1" s="447" t="s">
        <v>222</v>
      </c>
    </row>
    <row r="2" spans="1:44" ht="36.75" customHeight="1" thickBot="1">
      <c r="A2" s="1231" t="s">
        <v>224</v>
      </c>
      <c r="B2" s="1233" t="s">
        <v>2239</v>
      </c>
      <c r="C2" s="1234"/>
      <c r="D2" s="1234"/>
      <c r="E2" s="1235"/>
      <c r="F2" s="1236" t="s">
        <v>2240</v>
      </c>
      <c r="G2" s="1237"/>
      <c r="H2" s="1237"/>
      <c r="I2" s="1231" t="s">
        <v>2241</v>
      </c>
      <c r="J2" s="1238"/>
      <c r="K2" s="1241" t="s">
        <v>2242</v>
      </c>
      <c r="L2" s="1242"/>
      <c r="M2" s="1242"/>
      <c r="N2" s="1242"/>
      <c r="O2" s="1242"/>
      <c r="P2" s="1242"/>
      <c r="Q2" s="1242"/>
      <c r="R2" s="1242"/>
      <c r="S2" s="1242"/>
      <c r="T2" s="1242"/>
      <c r="U2" s="1242"/>
      <c r="V2" s="1242"/>
      <c r="W2" s="1242"/>
      <c r="X2" s="1242"/>
      <c r="Y2" s="1242"/>
      <c r="Z2" s="1242"/>
      <c r="AA2" s="1242"/>
      <c r="AB2" s="1243"/>
      <c r="AC2" s="1228" t="s">
        <v>2243</v>
      </c>
      <c r="AD2" s="449"/>
      <c r="AE2" s="1224" t="s">
        <v>224</v>
      </c>
      <c r="AF2" s="1226" t="s">
        <v>2277</v>
      </c>
      <c r="AH2" s="444" t="s">
        <v>2244</v>
      </c>
      <c r="AI2" s="445" t="s">
        <v>2244</v>
      </c>
      <c r="AK2" s="451" t="s">
        <v>181</v>
      </c>
      <c r="AM2" s="451" t="s">
        <v>16</v>
      </c>
      <c r="AO2" s="452" t="s">
        <v>226</v>
      </c>
      <c r="AQ2" s="1218" t="s">
        <v>2008</v>
      </c>
      <c r="AR2" s="1221" t="s">
        <v>225</v>
      </c>
    </row>
    <row r="3" spans="1:44" ht="51.75" customHeight="1" thickBot="1">
      <c r="A3" s="1232"/>
      <c r="B3" s="1244" t="s">
        <v>228</v>
      </c>
      <c r="C3" s="1245"/>
      <c r="D3" s="1245"/>
      <c r="E3" s="1246"/>
      <c r="F3" s="1247" t="s">
        <v>229</v>
      </c>
      <c r="G3" s="1247"/>
      <c r="H3" s="1247"/>
      <c r="I3" s="1239"/>
      <c r="J3" s="1240"/>
      <c r="K3" s="1248" t="s">
        <v>230</v>
      </c>
      <c r="L3" s="1249"/>
      <c r="M3" s="1249"/>
      <c r="N3" s="1249"/>
      <c r="O3" s="1249"/>
      <c r="P3" s="1249"/>
      <c r="Q3" s="1249"/>
      <c r="R3" s="1249"/>
      <c r="S3" s="1249"/>
      <c r="T3" s="1249"/>
      <c r="U3" s="1249"/>
      <c r="V3" s="1249"/>
      <c r="W3" s="1249"/>
      <c r="X3" s="1249"/>
      <c r="Y3" s="1249"/>
      <c r="Z3" s="1249"/>
      <c r="AA3" s="1249"/>
      <c r="AB3" s="1250"/>
      <c r="AC3" s="1229"/>
      <c r="AD3" s="449"/>
      <c r="AE3" s="1225"/>
      <c r="AF3" s="1227"/>
      <c r="AH3" s="443" t="s">
        <v>2245</v>
      </c>
      <c r="AI3" s="446" t="s">
        <v>2245</v>
      </c>
      <c r="AK3" s="453"/>
      <c r="AM3" s="453"/>
      <c r="AO3" s="454" t="s">
        <v>18</v>
      </c>
      <c r="AQ3" s="1219"/>
      <c r="AR3" s="1222"/>
    </row>
    <row r="4" spans="1:44" ht="41.25" customHeight="1" thickBot="1">
      <c r="A4" s="1232"/>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30"/>
      <c r="AD4" s="449"/>
      <c r="AE4" s="1225"/>
      <c r="AF4" s="1227"/>
      <c r="AH4" s="443" t="s">
        <v>2280</v>
      </c>
      <c r="AI4" s="446" t="s">
        <v>2280</v>
      </c>
      <c r="AO4" s="454" t="s">
        <v>237</v>
      </c>
      <c r="AQ4" s="1220"/>
      <c r="AR4" s="122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3.8"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3.8"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3.8"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3.8"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3.8"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3.8"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3.8"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9765625" style="52" customWidth="1"/>
    <col min="6" max="6" width="14" style="52" customWidth="1"/>
    <col min="7" max="7" width="12.5" style="52" customWidth="1"/>
    <col min="8" max="8" width="35.3984375" style="17" customWidth="1"/>
    <col min="9" max="9" width="12.5" style="52" customWidth="1"/>
    <col min="10" max="10" width="33.5" style="23" customWidth="1"/>
    <col min="11" max="11" width="12.5" style="52" customWidth="1"/>
    <col min="12" max="12" width="35.5" style="25" customWidth="1"/>
    <col min="13" max="13" width="35" customWidth="1"/>
    <col min="14" max="19" width="30.097656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3" t="s">
        <v>2239</v>
      </c>
      <c r="C3" s="1252" t="s">
        <v>2240</v>
      </c>
      <c r="D3" s="1252" t="s">
        <v>2241</v>
      </c>
      <c r="E3" s="1252" t="s">
        <v>227</v>
      </c>
      <c r="F3" s="1254" t="s">
        <v>2067</v>
      </c>
      <c r="G3" s="1252" t="s">
        <v>2103</v>
      </c>
      <c r="H3" s="1252"/>
      <c r="I3" s="1252" t="s">
        <v>2104</v>
      </c>
      <c r="J3" s="1252"/>
      <c r="K3" s="1252" t="s">
        <v>2105</v>
      </c>
      <c r="L3" s="1252"/>
      <c r="M3" s="1251" t="s">
        <v>2037</v>
      </c>
      <c r="N3" s="1251" t="s">
        <v>2038</v>
      </c>
      <c r="O3" s="1251" t="s">
        <v>2039</v>
      </c>
      <c r="P3" s="1251" t="s">
        <v>2040</v>
      </c>
      <c r="Q3" s="1251" t="s">
        <v>2041</v>
      </c>
      <c r="R3" s="1251" t="s">
        <v>2042</v>
      </c>
      <c r="S3" s="1251" t="s">
        <v>2043</v>
      </c>
    </row>
    <row r="4" spans="2:19">
      <c r="B4" s="1253"/>
      <c r="C4" s="1252"/>
      <c r="D4" s="1252"/>
      <c r="E4" s="1252"/>
      <c r="F4" s="1255"/>
      <c r="G4" s="1252"/>
      <c r="H4" s="1252"/>
      <c r="I4" s="1252"/>
      <c r="J4" s="1252"/>
      <c r="K4" s="1252"/>
      <c r="L4" s="1252"/>
      <c r="M4" s="1251"/>
      <c r="N4" s="1251"/>
      <c r="O4" s="1251"/>
      <c r="P4" s="1251"/>
      <c r="Q4" s="1251"/>
      <c r="R4" s="1251"/>
      <c r="S4" s="1251"/>
    </row>
    <row r="5" spans="2:19">
      <c r="B5" s="1253"/>
      <c r="C5" s="1252"/>
      <c r="D5" s="1252"/>
      <c r="E5" s="1252"/>
      <c r="F5" s="1256"/>
      <c r="G5" s="1252"/>
      <c r="H5" s="1252"/>
      <c r="I5" s="1252"/>
      <c r="J5" s="1252"/>
      <c r="K5" s="1252"/>
      <c r="L5" s="1252"/>
      <c r="M5" s="1251"/>
      <c r="N5" s="1251"/>
      <c r="O5" s="1251"/>
      <c r="P5" s="1251"/>
      <c r="Q5" s="1251"/>
      <c r="R5" s="1251"/>
      <c r="S5" s="1251"/>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1.6">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ColWidth="9" defaultRowHeight="13.2"/>
  <cols>
    <col min="1" max="1" width="15.19921875" style="1" bestFit="1" customWidth="1"/>
    <col min="2" max="2" width="9" style="1"/>
    <col min="3" max="3" width="16.69921875" style="1" bestFit="1" customWidth="1"/>
    <col min="4" max="4" width="16" style="1" bestFit="1" customWidth="1"/>
    <col min="5" max="16384" width="9" style="1"/>
  </cols>
  <sheetData>
    <row r="1" spans="1:8" ht="16.8" thickBot="1">
      <c r="A1" s="4" t="s">
        <v>242</v>
      </c>
      <c r="C1" s="1" t="s">
        <v>243</v>
      </c>
    </row>
    <row r="2" spans="1:8" ht="16.8" thickBot="1">
      <c r="A2" s="6" t="s">
        <v>244</v>
      </c>
      <c r="C2" s="7" t="s">
        <v>245</v>
      </c>
      <c r="D2" s="8" t="s">
        <v>246</v>
      </c>
    </row>
    <row r="3" spans="1:8" ht="16.2">
      <c r="A3" s="9" t="s">
        <v>247</v>
      </c>
      <c r="C3" s="10" t="s">
        <v>247</v>
      </c>
      <c r="D3" s="11" t="s">
        <v>248</v>
      </c>
      <c r="G3" s="53"/>
      <c r="H3" s="53"/>
    </row>
    <row r="4" spans="1:8" ht="16.2">
      <c r="A4" s="5" t="s">
        <v>249</v>
      </c>
      <c r="C4" s="12" t="s">
        <v>247</v>
      </c>
      <c r="D4" s="13" t="s">
        <v>250</v>
      </c>
      <c r="G4" s="53"/>
      <c r="H4" s="53"/>
    </row>
    <row r="5" spans="1:8" ht="16.2">
      <c r="A5" s="5" t="s">
        <v>251</v>
      </c>
      <c r="C5" s="12" t="s">
        <v>247</v>
      </c>
      <c r="D5" s="13" t="s">
        <v>252</v>
      </c>
      <c r="G5" s="53"/>
      <c r="H5" s="53"/>
    </row>
    <row r="6" spans="1:8" ht="16.2">
      <c r="A6" s="5" t="s">
        <v>253</v>
      </c>
      <c r="C6" s="12" t="s">
        <v>247</v>
      </c>
      <c r="D6" s="13" t="s">
        <v>254</v>
      </c>
      <c r="G6" s="53"/>
      <c r="H6" s="53"/>
    </row>
    <row r="7" spans="1:8" ht="16.2">
      <c r="A7" s="5" t="s">
        <v>255</v>
      </c>
      <c r="C7" s="12" t="s">
        <v>247</v>
      </c>
      <c r="D7" s="13" t="s">
        <v>256</v>
      </c>
      <c r="G7" s="53"/>
      <c r="H7" s="53"/>
    </row>
    <row r="8" spans="1:8" ht="16.2">
      <c r="A8" s="5" t="s">
        <v>257</v>
      </c>
      <c r="C8" s="12" t="s">
        <v>247</v>
      </c>
      <c r="D8" s="13" t="s">
        <v>258</v>
      </c>
    </row>
    <row r="9" spans="1:8" ht="16.2">
      <c r="A9" s="5" t="s">
        <v>259</v>
      </c>
      <c r="C9" s="12" t="s">
        <v>247</v>
      </c>
      <c r="D9" s="13" t="s">
        <v>260</v>
      </c>
    </row>
    <row r="10" spans="1:8" ht="16.2">
      <c r="A10" s="5" t="s">
        <v>261</v>
      </c>
      <c r="C10" s="12" t="s">
        <v>247</v>
      </c>
      <c r="D10" s="13" t="s">
        <v>262</v>
      </c>
    </row>
    <row r="11" spans="1:8" ht="16.2">
      <c r="A11" s="5" t="s">
        <v>263</v>
      </c>
      <c r="C11" s="12" t="s">
        <v>247</v>
      </c>
      <c r="D11" s="13" t="s">
        <v>264</v>
      </c>
    </row>
    <row r="12" spans="1:8" ht="16.2">
      <c r="A12" s="5" t="s">
        <v>265</v>
      </c>
      <c r="C12" s="12" t="s">
        <v>247</v>
      </c>
      <c r="D12" s="13" t="s">
        <v>266</v>
      </c>
    </row>
    <row r="13" spans="1:8" ht="16.2">
      <c r="A13" s="5" t="s">
        <v>267</v>
      </c>
      <c r="C13" s="12" t="s">
        <v>247</v>
      </c>
      <c r="D13" s="13" t="s">
        <v>268</v>
      </c>
    </row>
    <row r="14" spans="1:8" ht="16.2">
      <c r="A14" s="5" t="s">
        <v>269</v>
      </c>
      <c r="C14" s="12" t="s">
        <v>247</v>
      </c>
      <c r="D14" s="13" t="s">
        <v>270</v>
      </c>
    </row>
    <row r="15" spans="1:8" ht="16.2">
      <c r="A15" s="5" t="s">
        <v>4</v>
      </c>
      <c r="C15" s="12" t="s">
        <v>247</v>
      </c>
      <c r="D15" s="13" t="s">
        <v>271</v>
      </c>
    </row>
    <row r="16" spans="1:8" ht="16.2">
      <c r="A16" s="5" t="s">
        <v>272</v>
      </c>
      <c r="C16" s="12" t="s">
        <v>247</v>
      </c>
      <c r="D16" s="13" t="s">
        <v>273</v>
      </c>
    </row>
    <row r="17" spans="1:4" ht="16.2">
      <c r="A17" s="5" t="s">
        <v>274</v>
      </c>
      <c r="C17" s="12" t="s">
        <v>247</v>
      </c>
      <c r="D17" s="13" t="s">
        <v>275</v>
      </c>
    </row>
    <row r="18" spans="1:4" ht="16.2">
      <c r="A18" s="5" t="s">
        <v>276</v>
      </c>
      <c r="C18" s="12" t="s">
        <v>247</v>
      </c>
      <c r="D18" s="13" t="s">
        <v>277</v>
      </c>
    </row>
    <row r="19" spans="1:4" ht="16.2">
      <c r="A19" s="5" t="s">
        <v>278</v>
      </c>
      <c r="C19" s="12" t="s">
        <v>247</v>
      </c>
      <c r="D19" s="13" t="s">
        <v>279</v>
      </c>
    </row>
    <row r="20" spans="1:4" ht="16.2">
      <c r="A20" s="5" t="s">
        <v>280</v>
      </c>
      <c r="C20" s="12" t="s">
        <v>247</v>
      </c>
      <c r="D20" s="13" t="s">
        <v>281</v>
      </c>
    </row>
    <row r="21" spans="1:4" ht="16.2">
      <c r="A21" s="5" t="s">
        <v>282</v>
      </c>
      <c r="C21" s="12" t="s">
        <v>247</v>
      </c>
      <c r="D21" s="13" t="s">
        <v>283</v>
      </c>
    </row>
    <row r="22" spans="1:4" ht="16.2">
      <c r="A22" s="5" t="s">
        <v>284</v>
      </c>
      <c r="C22" s="12" t="s">
        <v>247</v>
      </c>
      <c r="D22" s="13" t="s">
        <v>285</v>
      </c>
    </row>
    <row r="23" spans="1:4" ht="16.2">
      <c r="A23" s="5" t="s">
        <v>286</v>
      </c>
      <c r="C23" s="12" t="s">
        <v>247</v>
      </c>
      <c r="D23" s="13" t="s">
        <v>287</v>
      </c>
    </row>
    <row r="24" spans="1:4" ht="16.2">
      <c r="A24" s="5" t="s">
        <v>288</v>
      </c>
      <c r="C24" s="12" t="s">
        <v>247</v>
      </c>
      <c r="D24" s="13" t="s">
        <v>289</v>
      </c>
    </row>
    <row r="25" spans="1:4" ht="16.2">
      <c r="A25" s="5" t="s">
        <v>290</v>
      </c>
      <c r="C25" s="12" t="s">
        <v>247</v>
      </c>
      <c r="D25" s="13" t="s">
        <v>291</v>
      </c>
    </row>
    <row r="26" spans="1:4" ht="16.2">
      <c r="A26" s="5" t="s">
        <v>292</v>
      </c>
      <c r="C26" s="12" t="s">
        <v>247</v>
      </c>
      <c r="D26" s="13" t="s">
        <v>293</v>
      </c>
    </row>
    <row r="27" spans="1:4" ht="16.2">
      <c r="A27" s="5" t="s">
        <v>295</v>
      </c>
      <c r="C27" s="12" t="s">
        <v>247</v>
      </c>
      <c r="D27" s="13" t="s">
        <v>296</v>
      </c>
    </row>
    <row r="28" spans="1:4" ht="16.2">
      <c r="A28" s="5" t="s">
        <v>297</v>
      </c>
      <c r="C28" s="12" t="s">
        <v>247</v>
      </c>
      <c r="D28" s="13" t="s">
        <v>298</v>
      </c>
    </row>
    <row r="29" spans="1:4" ht="16.2">
      <c r="A29" s="5" t="s">
        <v>299</v>
      </c>
      <c r="C29" s="12" t="s">
        <v>247</v>
      </c>
      <c r="D29" s="13" t="s">
        <v>300</v>
      </c>
    </row>
    <row r="30" spans="1:4" ht="16.2">
      <c r="A30" s="5" t="s">
        <v>301</v>
      </c>
      <c r="C30" s="12" t="s">
        <v>247</v>
      </c>
      <c r="D30" s="13" t="s">
        <v>302</v>
      </c>
    </row>
    <row r="31" spans="1:4" ht="16.2">
      <c r="A31" s="5" t="s">
        <v>303</v>
      </c>
      <c r="C31" s="12" t="s">
        <v>247</v>
      </c>
      <c r="D31" s="13" t="s">
        <v>304</v>
      </c>
    </row>
    <row r="32" spans="1:4" ht="16.2">
      <c r="A32" s="5" t="s">
        <v>305</v>
      </c>
      <c r="C32" s="12" t="s">
        <v>247</v>
      </c>
      <c r="D32" s="13" t="s">
        <v>306</v>
      </c>
    </row>
    <row r="33" spans="1:4" ht="16.2">
      <c r="A33" s="5" t="s">
        <v>307</v>
      </c>
      <c r="C33" s="12" t="s">
        <v>247</v>
      </c>
      <c r="D33" s="13" t="s">
        <v>308</v>
      </c>
    </row>
    <row r="34" spans="1:4" ht="16.2">
      <c r="A34" s="5" t="s">
        <v>310</v>
      </c>
      <c r="C34" s="12" t="s">
        <v>247</v>
      </c>
      <c r="D34" s="13" t="s">
        <v>311</v>
      </c>
    </row>
    <row r="35" spans="1:4" ht="16.2">
      <c r="A35" s="5" t="s">
        <v>313</v>
      </c>
      <c r="C35" s="12" t="s">
        <v>247</v>
      </c>
      <c r="D35" s="13" t="s">
        <v>314</v>
      </c>
    </row>
    <row r="36" spans="1:4" ht="16.2">
      <c r="A36" s="5" t="s">
        <v>316</v>
      </c>
      <c r="C36" s="12" t="s">
        <v>247</v>
      </c>
      <c r="D36" s="13" t="s">
        <v>317</v>
      </c>
    </row>
    <row r="37" spans="1:4" ht="16.2">
      <c r="A37" s="5" t="s">
        <v>319</v>
      </c>
      <c r="C37" s="12" t="s">
        <v>247</v>
      </c>
      <c r="D37" s="13" t="s">
        <v>320</v>
      </c>
    </row>
    <row r="38" spans="1:4" ht="16.2">
      <c r="A38" s="5" t="s">
        <v>322</v>
      </c>
      <c r="C38" s="12" t="s">
        <v>247</v>
      </c>
      <c r="D38" s="13" t="s">
        <v>323</v>
      </c>
    </row>
    <row r="39" spans="1:4" ht="16.2">
      <c r="A39" s="5" t="s">
        <v>325</v>
      </c>
      <c r="C39" s="12" t="s">
        <v>247</v>
      </c>
      <c r="D39" s="13" t="s">
        <v>326</v>
      </c>
    </row>
    <row r="40" spans="1:4" ht="16.2">
      <c r="A40" s="5" t="s">
        <v>328</v>
      </c>
      <c r="C40" s="12" t="s">
        <v>247</v>
      </c>
      <c r="D40" s="13" t="s">
        <v>329</v>
      </c>
    </row>
    <row r="41" spans="1:4" ht="16.2">
      <c r="A41" s="5" t="s">
        <v>331</v>
      </c>
      <c r="C41" s="12" t="s">
        <v>247</v>
      </c>
      <c r="D41" s="13" t="s">
        <v>332</v>
      </c>
    </row>
    <row r="42" spans="1:4" ht="16.2">
      <c r="A42" s="5" t="s">
        <v>334</v>
      </c>
      <c r="C42" s="12" t="s">
        <v>247</v>
      </c>
      <c r="D42" s="13" t="s">
        <v>335</v>
      </c>
    </row>
    <row r="43" spans="1:4" ht="16.2">
      <c r="A43" s="5" t="s">
        <v>337</v>
      </c>
      <c r="C43" s="12" t="s">
        <v>247</v>
      </c>
      <c r="D43" s="13" t="s">
        <v>338</v>
      </c>
    </row>
    <row r="44" spans="1:4" ht="16.2">
      <c r="A44" s="5" t="s">
        <v>340</v>
      </c>
      <c r="C44" s="12" t="s">
        <v>247</v>
      </c>
      <c r="D44" s="13" t="s">
        <v>341</v>
      </c>
    </row>
    <row r="45" spans="1:4" ht="16.2">
      <c r="A45" s="5" t="s">
        <v>342</v>
      </c>
      <c r="C45" s="12" t="s">
        <v>247</v>
      </c>
      <c r="D45" s="13" t="s">
        <v>343</v>
      </c>
    </row>
    <row r="46" spans="1:4" ht="16.2">
      <c r="A46" s="5" t="s">
        <v>345</v>
      </c>
      <c r="C46" s="12" t="s">
        <v>247</v>
      </c>
      <c r="D46" s="13" t="s">
        <v>346</v>
      </c>
    </row>
    <row r="47" spans="1:4" ht="16.2">
      <c r="A47" s="5" t="s">
        <v>348</v>
      </c>
      <c r="C47" s="12" t="s">
        <v>247</v>
      </c>
      <c r="D47" s="13" t="s">
        <v>349</v>
      </c>
    </row>
    <row r="48" spans="1:4" ht="16.2">
      <c r="A48" s="5" t="s">
        <v>350</v>
      </c>
      <c r="C48" s="12" t="s">
        <v>247</v>
      </c>
      <c r="D48" s="13" t="s">
        <v>351</v>
      </c>
    </row>
    <row r="49" spans="1:4" ht="16.8"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3.8"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A42"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49" t="s">
        <v>2119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2345</v>
      </c>
      <c r="Q5" s="1212"/>
      <c r="R5" s="1212"/>
      <c r="S5" s="1212"/>
      <c r="T5" s="1212"/>
      <c r="U5" s="1212"/>
      <c r="V5" s="1212"/>
      <c r="W5" s="1212"/>
      <c r="X5" s="1213"/>
      <c r="Y5" s="1155" t="s">
        <v>2250</v>
      </c>
      <c r="Z5" s="1155"/>
      <c r="AA5" s="1155"/>
      <c r="AB5" s="1155"/>
      <c r="AC5" s="1155"/>
      <c r="AD5" s="1155"/>
      <c r="AE5" s="1199">
        <v>2250000</v>
      </c>
      <c r="AF5" s="1200"/>
      <c r="AG5" s="1200"/>
      <c r="AH5" s="1201"/>
      <c r="AI5" s="1199">
        <v>400000</v>
      </c>
      <c r="AJ5" s="1200"/>
      <c r="AK5" s="1200"/>
      <c r="AL5" s="1201"/>
      <c r="AM5" s="1202">
        <f>AE5-AI5</f>
        <v>1850000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新加算Ⅰ</v>
      </c>
      <c r="W8" s="1206"/>
      <c r="X8" s="1206"/>
      <c r="Y8" s="1206"/>
      <c r="Z8" s="1207"/>
      <c r="AA8" s="1187" t="str">
        <f>IFERROR(VLOOKUP(AS1,【参考】数式用2!E6:L23,4,FALSE),"")</f>
        <v>交付金を取得する場合、４月からベア加算の算定が必要。その場合、６月以降は自然と新加算Ⅰに移行可能。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112" t="s">
        <v>7</v>
      </c>
      <c r="C9" s="1113"/>
      <c r="D9" s="1113"/>
      <c r="E9" s="1113"/>
      <c r="F9" s="1114"/>
      <c r="G9" s="1115" t="s">
        <v>234</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0.159</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f>IF(OR(AH62=1,AP62=1),1,"")</f>
        <v>1</v>
      </c>
      <c r="CJ9" s="992"/>
    </row>
    <row r="10" spans="1:88" ht="11.25" customHeight="1">
      <c r="B10" s="1121">
        <f>IFERROR(VLOOKUP(Y5,【参考】数式用!$A$5:$J$37,MATCH(B9,【参考】数式用!$B$4:$J$4,0)+1,0),"")</f>
        <v>8.5999999999999993E-2</v>
      </c>
      <c r="C10" s="1122"/>
      <c r="D10" s="1122"/>
      <c r="E10" s="1122"/>
      <c r="F10" s="1123"/>
      <c r="G10" s="1121">
        <f>IFERROR(VLOOKUP(Y5,【参考】数式用!$A$5:$J$37,MATCH(G9,【参考】数式用!$B$4:$J$4,0)+1,0),"")</f>
        <v>2.1000000000000001E-2</v>
      </c>
      <c r="H10" s="1122"/>
      <c r="I10" s="1122"/>
      <c r="J10" s="1122"/>
      <c r="K10" s="1123"/>
      <c r="L10" s="1127">
        <f>IFERROR(VLOOKUP(Y5,【参考】数式用!$A$5:$J$37,MATCH(L9,【参考】数式用!$B$4:$J$4,0)+1,0),"")</f>
        <v>0</v>
      </c>
      <c r="M10" s="1128"/>
      <c r="N10" s="1128"/>
      <c r="O10" s="1128"/>
      <c r="P10" s="1129"/>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新加算Ⅴ(１)</v>
      </c>
      <c r="W11" s="1097"/>
      <c r="X11" s="1097"/>
      <c r="Y11" s="1097"/>
      <c r="Z11" s="1097"/>
      <c r="AA11" s="1187" t="str">
        <f>IFERROR(VLOOKUP(AS1,【参考】数式用2!E6:L23,6,FALSE),"")</f>
        <v>４月からベア加算を算定せず、６月から月額賃金改善要件Ⅱも満たさない場合、Ⅴ(1)となる。なお、R7年度以降は月額賃金改善要件Ⅱが必要。</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0.13100000000000001</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1">
        <f>IFERROR(VLOOKUP(AS1,【参考】数式用2!E6:L23,8,FALSE),"")</f>
        <v>0</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103" t="s">
        <v>2111</v>
      </c>
      <c r="F15" s="54">
        <v>4</v>
      </c>
      <c r="G15" s="103" t="s">
        <v>2112</v>
      </c>
      <c r="H15" s="1135" t="s">
        <v>2113</v>
      </c>
      <c r="I15" s="1135"/>
      <c r="J15" s="1148"/>
      <c r="K15" s="54">
        <v>7</v>
      </c>
      <c r="L15" s="103" t="s">
        <v>2111</v>
      </c>
      <c r="M15" s="54">
        <v>3</v>
      </c>
      <c r="N15" s="103" t="s">
        <v>2112</v>
      </c>
      <c r="O15" s="103" t="s">
        <v>2114</v>
      </c>
      <c r="P15" s="104">
        <f>(K15*12+M15)-(D15*12+F15)+1</f>
        <v>12</v>
      </c>
      <c r="Q15" s="1135" t="s">
        <v>2115</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119" t="str">
        <f>IFERROR(IF(OR(B9="処遇加算Ⅰ",B9="処遇加算Ⅱ"),"✓",""),"")</f>
        <v>✓</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119" t="str">
        <f>IFERROR(IF(OR(B9="処遇加算Ⅰ",B9="処遇加算Ⅱ"),"✓",""),"")</f>
        <v>✓</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119" t="str">
        <f>IFERROR(IF(B9="処遇加算Ⅰ","✓",""),"")</f>
        <v>✓</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対象加算なし（自動的に要件を満たす）</v>
      </c>
      <c r="H40" s="1070"/>
      <c r="I40" s="1070"/>
      <c r="J40" s="1070"/>
      <c r="K40" s="1070"/>
      <c r="L40" s="1070"/>
      <c r="M40" s="1070"/>
      <c r="N40" s="1070"/>
      <c r="O40" s="1070"/>
      <c r="P40" s="1070"/>
      <c r="Q40" s="1070"/>
      <c r="R40" s="1070"/>
      <c r="S40" s="1070"/>
      <c r="T40" s="1071"/>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2374</v>
      </c>
      <c r="H44" s="1070"/>
      <c r="I44" s="1070"/>
      <c r="J44" s="1070"/>
      <c r="K44" s="1070"/>
      <c r="L44" s="1070"/>
      <c r="M44" s="1070"/>
      <c r="N44" s="1070"/>
      <c r="O44" s="1070"/>
      <c r="P44" s="1070"/>
      <c r="Q44" s="1070"/>
      <c r="R44" s="1070"/>
      <c r="S44" s="1070"/>
      <c r="T44" s="1071"/>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特定加算Ⅰ</v>
      </c>
      <c r="AX48" s="1183"/>
      <c r="AY48" s="1183"/>
      <c r="AZ48" s="1183"/>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特定加算Ⅰ</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56">
        <f>IFERROR(ROUNDDOWN(ROUND(AM5*L50,0),0)*H53,"")</f>
        <v>77700</v>
      </c>
      <c r="M51" s="1157"/>
      <c r="N51" s="1157"/>
      <c r="O51" s="1157"/>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50" t="s">
        <v>2056</v>
      </c>
      <c r="V58" s="1150"/>
      <c r="W58" s="1150"/>
      <c r="X58" s="1150"/>
      <c r="Y58" s="1150"/>
      <c r="Z58" s="152">
        <f>IF(AND(B9&lt;&gt;"処遇加算なし",F15=4),IF(V24="✓",1,IF(V25="✓",2,IF(V26="✓",3,""))),"")</f>
        <v>1</v>
      </c>
      <c r="AA58" s="145"/>
      <c r="AB58" s="149"/>
      <c r="AC58" s="1150" t="s">
        <v>2056</v>
      </c>
      <c r="AD58" s="1150"/>
      <c r="AE58" s="1150"/>
      <c r="AF58" s="1150"/>
      <c r="AG58" s="1150"/>
      <c r="AH58" s="425">
        <f>IF(AND(F15&lt;&gt;4,F15&lt;&gt;5),0,IF(AU8="○",1,3))</f>
        <v>1</v>
      </c>
      <c r="AI58" s="153"/>
      <c r="AJ58" s="149"/>
      <c r="AK58" s="1150" t="s">
        <v>2056</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50" t="s">
        <v>2057</v>
      </c>
      <c r="V59" s="1150"/>
      <c r="W59" s="1150"/>
      <c r="X59" s="1150"/>
      <c r="Y59" s="1150"/>
      <c r="Z59" s="152">
        <f>IF(AND(B9&lt;&gt;"処遇加算なし",F15=4),IF(V28="✓",1,IF(V29="✓",2,IF(V30="✓",3,""))),"")</f>
        <v>1</v>
      </c>
      <c r="AA59" s="145"/>
      <c r="AB59" s="149"/>
      <c r="AC59" s="1150" t="s">
        <v>2057</v>
      </c>
      <c r="AD59" s="1150"/>
      <c r="AE59" s="1150"/>
      <c r="AF59" s="1150"/>
      <c r="AG59" s="1150"/>
      <c r="AH59" s="425">
        <f>IF(AND(F15&lt;&gt;4,F15&lt;&gt;5),0,IF(AV8="○",1,3))</f>
        <v>1</v>
      </c>
      <c r="AI59" s="153"/>
      <c r="AJ59" s="149"/>
      <c r="AK59" s="1150" t="s">
        <v>2057</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50" t="s">
        <v>2058</v>
      </c>
      <c r="V60" s="1150"/>
      <c r="W60" s="1150"/>
      <c r="X60" s="1150"/>
      <c r="Y60" s="1150"/>
      <c r="Z60" s="152">
        <f>IF(AND(B9&lt;&gt;"処遇加算なし",F15=4),IF(V32="✓",1,IF(V33="✓",2,"")),"")</f>
        <v>1</v>
      </c>
      <c r="AA60" s="145"/>
      <c r="AB60" s="149"/>
      <c r="AC60" s="1150" t="s">
        <v>2058</v>
      </c>
      <c r="AD60" s="1150"/>
      <c r="AE60" s="1150"/>
      <c r="AF60" s="1150"/>
      <c r="AG60" s="1150"/>
      <c r="AH60" s="425">
        <f>IF(AND(F15&lt;&gt;4,F15&lt;&gt;5),0,IF(AW8="○",1,3))</f>
        <v>1</v>
      </c>
      <c r="AI60" s="153"/>
      <c r="AJ60" s="149"/>
      <c r="AK60" s="1150" t="s">
        <v>2058</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50" t="s">
        <v>2059</v>
      </c>
      <c r="V61" s="1150"/>
      <c r="W61" s="1150"/>
      <c r="X61" s="1150"/>
      <c r="Y61" s="1150"/>
      <c r="Z61" s="152">
        <f>IF(AND(B9&lt;&gt;"処遇加算なし",F15=4),IF(V36="✓",1,IF(V37="✓",2,"")),"")</f>
        <v>1</v>
      </c>
      <c r="AA61" s="145"/>
      <c r="AB61" s="149"/>
      <c r="AC61" s="1150" t="s">
        <v>2059</v>
      </c>
      <c r="AD61" s="1150"/>
      <c r="AE61" s="1150"/>
      <c r="AF61" s="1150"/>
      <c r="AG61" s="1150"/>
      <c r="AH61" s="425">
        <f>IF(AND(F15&lt;&gt;4,F15&lt;&gt;5),0,IF(AX8="○",1,2))</f>
        <v>1</v>
      </c>
      <c r="AI61" s="153"/>
      <c r="AJ61" s="149"/>
      <c r="AK61" s="1150" t="s">
        <v>2059</v>
      </c>
      <c r="AL61" s="1150"/>
      <c r="AM61" s="1150"/>
      <c r="AN61" s="1150"/>
      <c r="AO61" s="1150"/>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50" t="s">
        <v>2060</v>
      </c>
      <c r="V62" s="1150"/>
      <c r="W62" s="1150"/>
      <c r="X62" s="1150"/>
      <c r="Y62" s="1150"/>
      <c r="Z62" s="152">
        <f>IF(AND(B9&lt;&gt;"処遇加算なし",F15=4),IF(V40="✓",1,IF(V41="✓",2,"")),"")</f>
        <v>1</v>
      </c>
      <c r="AA62" s="145"/>
      <c r="AB62" s="149"/>
      <c r="AC62" s="1150" t="s">
        <v>2060</v>
      </c>
      <c r="AD62" s="1150"/>
      <c r="AE62" s="1150"/>
      <c r="AF62" s="1150"/>
      <c r="AG62" s="1150"/>
      <c r="AH62" s="425">
        <f>IF(AND(F15&lt;&gt;4,F15&lt;&gt;5),0,IF(AY8="○",1,2))</f>
        <v>1</v>
      </c>
      <c r="AI62" s="153"/>
      <c r="AJ62" s="149"/>
      <c r="AK62" s="1150" t="s">
        <v>2060</v>
      </c>
      <c r="AL62" s="1150"/>
      <c r="AM62" s="1150"/>
      <c r="AN62" s="1150"/>
      <c r="AO62" s="1150"/>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A42"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2352</v>
      </c>
      <c r="Q5" s="1212"/>
      <c r="R5" s="1212"/>
      <c r="S5" s="1212"/>
      <c r="T5" s="1212"/>
      <c r="U5" s="1212"/>
      <c r="V5" s="1212"/>
      <c r="W5" s="1212"/>
      <c r="X5" s="1213"/>
      <c r="Y5" s="1155" t="s">
        <v>2249</v>
      </c>
      <c r="Z5" s="1155"/>
      <c r="AA5" s="1155"/>
      <c r="AB5" s="1155"/>
      <c r="AC5" s="1155"/>
      <c r="AD5" s="1155"/>
      <c r="AE5" s="1199">
        <v>3850000</v>
      </c>
      <c r="AF5" s="1200"/>
      <c r="AG5" s="1200"/>
      <c r="AH5" s="1201"/>
      <c r="AI5" s="1199">
        <v>800000</v>
      </c>
      <c r="AJ5" s="1200"/>
      <c r="AK5" s="1200"/>
      <c r="AL5" s="1201"/>
      <c r="AM5" s="1202">
        <f>AE5-AI5</f>
        <v>3050000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新加算Ⅲ</v>
      </c>
      <c r="W8" s="1206"/>
      <c r="X8" s="1206"/>
      <c r="Y8" s="1206"/>
      <c r="Z8" s="1207"/>
      <c r="AA8" s="1187"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13</v>
      </c>
      <c r="M9" s="1119"/>
      <c r="N9" s="1119"/>
      <c r="O9" s="1119"/>
      <c r="P9" s="1120"/>
      <c r="Q9" s="1102" t="s">
        <v>2052</v>
      </c>
      <c r="R9" s="1103"/>
      <c r="S9" s="1103"/>
      <c r="T9" s="1040"/>
      <c r="U9" s="1041"/>
      <c r="V9" s="1208">
        <f>IFERROR(VLOOKUP(Y5,【参考】数式用!$A$5:$AB$37,MATCH(V8,【参考】数式用!$B$4:$AB$4,0)+1,FALSE),"")</f>
        <v>6.699999999999999E-2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1.7999999999999999E-2</v>
      </c>
      <c r="C10" s="1122"/>
      <c r="D10" s="1122"/>
      <c r="E10" s="1122"/>
      <c r="F10" s="1123"/>
      <c r="G10" s="1121">
        <f>IFERROR(VLOOKUP(Y5,【参考】数式用!$A$5:$J$37,MATCH(G9,【参考】数式用!$B$4:$J$4,0)+1,0),"")</f>
        <v>0</v>
      </c>
      <c r="H10" s="1122"/>
      <c r="I10" s="1122"/>
      <c r="J10" s="1122"/>
      <c r="K10" s="1123"/>
      <c r="L10" s="1127">
        <f>IFERROR(VLOOKUP(Y5,【参考】数式用!$A$5:$J$37,MATCH(L9,【参考】数式用!$B$4:$J$4,0)+1,0),"")</f>
        <v>1.0999999999999999E-2</v>
      </c>
      <c r="M10" s="1128"/>
      <c r="N10" s="1128"/>
      <c r="O10" s="1128"/>
      <c r="P10" s="1129"/>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新加算Ⅳ</v>
      </c>
      <c r="W11" s="1097"/>
      <c r="X11" s="1097"/>
      <c r="Y11" s="1097"/>
      <c r="Z11" s="1097"/>
      <c r="AA11" s="1187" t="str">
        <f>IFERROR(VLOOKUP(AS1,【参考】数式用2!E6:L23,6,FALSE),"")</f>
        <v>キャリアパス要件Ⅰ・Ⅱを「R6年度中の対応の誓約」で満たし、４月から旧処遇加算Ⅱを算定可。その場合、６月以降は自然と新加算Ⅳに移行可能。</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5.4999999999999993E-2</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新加算Ⅴ(13)</v>
      </c>
      <c r="W14" s="1097"/>
      <c r="X14" s="1097"/>
      <c r="Y14" s="1097"/>
      <c r="Z14" s="1097"/>
      <c r="AA14" s="1191"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f>IFERROR(VLOOKUP(Y5,【参考】数式用!$A$5:$AB$37,MATCH(V14,【参考】数式用!$B$4:$AB$4,0)+1,FALSE),"")</f>
        <v>4.0999999999999995E-2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56">
        <f>IFERROR(ROUNDDOWN(ROUND(AM5*L50,0),0)*H53,"")</f>
        <v>0</v>
      </c>
      <c r="M51" s="1157"/>
      <c r="N51" s="1157"/>
      <c r="O51" s="1157"/>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50" t="s">
        <v>2378</v>
      </c>
      <c r="V58" s="1150"/>
      <c r="W58" s="1150"/>
      <c r="X58" s="1150"/>
      <c r="Y58" s="1150"/>
      <c r="Z58" s="43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50" t="s">
        <v>2379</v>
      </c>
      <c r="V59" s="1150"/>
      <c r="W59" s="1150"/>
      <c r="X59" s="1150"/>
      <c r="Y59" s="1150"/>
      <c r="Z59" s="43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50" t="s">
        <v>2380</v>
      </c>
      <c r="V60" s="1150"/>
      <c r="W60" s="1150"/>
      <c r="X60" s="1150"/>
      <c r="Y60" s="1150"/>
      <c r="Z60" s="436">
        <f>IF(AND(B9&lt;&gt;"処遇加算なし",F15=4),IF(V32="✓",1,IF(V33="✓",2,"")),"")</f>
        <v>2</v>
      </c>
      <c r="AA60" s="145"/>
      <c r="AB60" s="149"/>
      <c r="AC60" s="1150" t="s">
        <v>2380</v>
      </c>
      <c r="AD60" s="1150"/>
      <c r="AE60" s="1150"/>
      <c r="AF60" s="1150"/>
      <c r="AG60" s="1150"/>
      <c r="AH60" s="425">
        <f>IF(AND(F15&lt;&gt;4,F15&lt;&gt;5),0,IF(AW8="○",1,3))</f>
        <v>1</v>
      </c>
      <c r="AI60" s="153"/>
      <c r="AJ60" s="149"/>
      <c r="AK60" s="1150" t="s">
        <v>2380</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50" t="s">
        <v>2381</v>
      </c>
      <c r="V61" s="1150"/>
      <c r="W61" s="1150"/>
      <c r="X61" s="1150"/>
      <c r="Y61" s="1150"/>
      <c r="Z61" s="43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50" t="s">
        <v>2382</v>
      </c>
      <c r="V62" s="1150"/>
      <c r="W62" s="1150"/>
      <c r="X62" s="1150"/>
      <c r="Y62" s="1150"/>
      <c r="Z62" s="43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A39"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1334567892</v>
      </c>
      <c r="C5" s="1098"/>
      <c r="D5" s="1098"/>
      <c r="E5" s="1098"/>
      <c r="F5" s="1098"/>
      <c r="G5" s="1099" t="s">
        <v>2355</v>
      </c>
      <c r="H5" s="1099"/>
      <c r="I5" s="1099"/>
      <c r="J5" s="1100" t="s">
        <v>4</v>
      </c>
      <c r="K5" s="1100"/>
      <c r="L5" s="1100"/>
      <c r="M5" s="1101" t="s">
        <v>1182</v>
      </c>
      <c r="N5" s="1101"/>
      <c r="O5" s="1101"/>
      <c r="P5" s="1211" t="s">
        <v>2356</v>
      </c>
      <c r="Q5" s="1212"/>
      <c r="R5" s="1212"/>
      <c r="S5" s="1212"/>
      <c r="T5" s="1212"/>
      <c r="U5" s="1212"/>
      <c r="V5" s="1212"/>
      <c r="W5" s="1212"/>
      <c r="X5" s="1213"/>
      <c r="Y5" s="1155" t="s">
        <v>2257</v>
      </c>
      <c r="Z5" s="1155"/>
      <c r="AA5" s="1155"/>
      <c r="AB5" s="1155"/>
      <c r="AC5" s="1155"/>
      <c r="AD5" s="1155"/>
      <c r="AE5" s="1199">
        <v>4250000</v>
      </c>
      <c r="AF5" s="1200"/>
      <c r="AG5" s="1200"/>
      <c r="AH5" s="1201"/>
      <c r="AI5" s="1199">
        <v>800000</v>
      </c>
      <c r="AJ5" s="1200"/>
      <c r="AK5" s="1200"/>
      <c r="AL5" s="1201"/>
      <c r="AM5" s="1202">
        <f>AE5-AI5</f>
        <v>3450000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新加算Ⅳ</v>
      </c>
      <c r="W8" s="1206"/>
      <c r="X8" s="1206"/>
      <c r="Y8" s="1206"/>
      <c r="Z8" s="1207"/>
      <c r="AA8" s="1187"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6.3E-2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2.3E-2</v>
      </c>
      <c r="C10" s="1122"/>
      <c r="D10" s="1122"/>
      <c r="E10" s="1122"/>
      <c r="F10" s="1123"/>
      <c r="G10" s="1121">
        <f>IFERROR(VLOOKUP(Y5,【参考】数式用!$A$5:$J$37,MATCH(G9,【参考】数式用!$B$4:$J$4,0)+1,0),"")</f>
        <v>0</v>
      </c>
      <c r="H10" s="1122"/>
      <c r="I10" s="1122"/>
      <c r="J10" s="1122"/>
      <c r="K10" s="1123"/>
      <c r="L10" s="1127">
        <f>IFERROR(VLOOKUP(Y5,【参考】数式用!$A$5:$J$37,MATCH(L9,【参考】数式用!$B$4:$J$4,0)+1,0),"")</f>
        <v>0</v>
      </c>
      <c r="M10" s="1128"/>
      <c r="N10" s="1128"/>
      <c r="O10" s="1128"/>
      <c r="P10" s="1129"/>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新加算Ⅴ(11)</v>
      </c>
      <c r="W11" s="1097"/>
      <c r="X11" s="1097"/>
      <c r="Y11" s="1097"/>
      <c r="Z11" s="1097"/>
      <c r="AA11" s="118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214">
        <f>IFERROR(VLOOKUP(Y5,【参考】数式用!$A$5:$AB$37,MATCH(V11,【参考】数式用!$B$4:$AB$4,0)+1,FALSE),"")</f>
        <v>0.05</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新加算Ⅴ(14)</v>
      </c>
      <c r="W14" s="1097"/>
      <c r="X14" s="1097"/>
      <c r="Y14" s="1097"/>
      <c r="Z14" s="1097"/>
      <c r="AA14" s="119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f>IFERROR(VLOOKUP(Y5,【参考】数式用!$A$5:$AB$37,MATCH(V14,【参考】数式用!$B$4:$AB$4,0)+1,FALSE),"")</f>
        <v>3.2000000000000001E-2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56">
        <f>IFERROR(ROUNDDOWN(ROUND(AM5*L50,0),0)*H53,"")</f>
        <v>0</v>
      </c>
      <c r="M51" s="1157"/>
      <c r="N51" s="1157"/>
      <c r="O51" s="1157"/>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50" t="s">
        <v>2378</v>
      </c>
      <c r="V58" s="1150"/>
      <c r="W58" s="1150"/>
      <c r="X58" s="1150"/>
      <c r="Y58" s="1150"/>
      <c r="Z58" s="42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50" t="s">
        <v>2379</v>
      </c>
      <c r="V59" s="1150"/>
      <c r="W59" s="1150"/>
      <c r="X59" s="1150"/>
      <c r="Y59" s="1150"/>
      <c r="Z59" s="42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50" t="s">
        <v>2380</v>
      </c>
      <c r="V60" s="1150"/>
      <c r="W60" s="1150"/>
      <c r="X60" s="1150"/>
      <c r="Y60" s="1150"/>
      <c r="Z60" s="426">
        <f>IF(AND(B9&lt;&gt;"処遇加算なし",F15=4),IF(V32="✓",1,IF(V33="✓",2,"")),"")</f>
        <v>2</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50" t="s">
        <v>2381</v>
      </c>
      <c r="V61" s="1150"/>
      <c r="W61" s="1150"/>
      <c r="X61" s="1150"/>
      <c r="Y61" s="1150"/>
      <c r="Z61" s="42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50" t="s">
        <v>2382</v>
      </c>
      <c r="V62" s="1150"/>
      <c r="W62" s="1150"/>
      <c r="X62" s="1150"/>
      <c r="Y62" s="1150"/>
      <c r="Z62" s="42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A37"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A37"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121920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A39"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121920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A39"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121920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A32"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SUM(事業所個票８!BU51)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121920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全庁LAN利用者</cp:lastModifiedBy>
  <cp:lastPrinted>2024-03-18T06:59:04Z</cp:lastPrinted>
  <dcterms:created xsi:type="dcterms:W3CDTF">2015-06-05T18:19:34Z</dcterms:created>
  <dcterms:modified xsi:type="dcterms:W3CDTF">2024-03-27T06:31:30Z</dcterms:modified>
</cp:coreProperties>
</file>